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e74532936b6fc098/Desktop/"/>
    </mc:Choice>
  </mc:AlternateContent>
  <xr:revisionPtr revIDLastSave="0" documentId="8_{4E66206E-A6F7-4FAA-8F66-28AFF33CB894}" xr6:coauthVersionLast="47" xr6:coauthVersionMax="47" xr10:uidLastSave="{00000000-0000-0000-0000-000000000000}"/>
  <bookViews>
    <workbookView xWindow="-98" yWindow="-98" windowWidth="21795" windowHeight="12975" activeTab="13" xr2:uid="{8924BA38-99BA-F642-81DB-19D4EED8AADE}"/>
  </bookViews>
  <sheets>
    <sheet name="Gradings" sheetId="12" state="hidden" r:id="rId1"/>
    <sheet name="LookupM(19)" sheetId="31" state="hidden" r:id="rId2"/>
    <sheet name="LookupM" sheetId="17" state="hidden" r:id="rId3"/>
    <sheet name="LookupW(19)" sheetId="32" state="hidden" r:id="rId4"/>
    <sheet name="LookupW" sheetId="14" state="hidden" r:id="rId5"/>
    <sheet name="Other specs" sheetId="13" state="hidden" r:id="rId6"/>
    <sheet name="LookupU17HG" sheetId="23" state="hidden" r:id="rId7"/>
    <sheet name="LookupU17HB" sheetId="24" state="hidden" r:id="rId8"/>
    <sheet name="Hep_M" sheetId="15" state="hidden" r:id="rId9"/>
    <sheet name="Dec_M" sheetId="16" state="hidden" r:id="rId10"/>
    <sheet name="Team_M" sheetId="18" state="hidden" r:id="rId11"/>
    <sheet name="Dec_2025" sheetId="25" r:id="rId12"/>
    <sheet name="Hep_2025" sheetId="33" r:id="rId13"/>
    <sheet name="Team_2025" sheetId="27" r:id="rId14"/>
    <sheet name="Resultsheet_Dec" sheetId="29" r:id="rId15"/>
    <sheet name="Resultsheet_Events" sheetId="30" r:id="rId16"/>
  </sheets>
  <definedNames>
    <definedName name="_xlnm._FilterDatabase" localSheetId="7" hidden="1">LookupU17HB!$A$1:$AB$78</definedName>
    <definedName name="_xlnm._FilterDatabase" localSheetId="6" hidden="1">LookupU17HG!$C$1:$N$78</definedName>
    <definedName name="_xlnm._FilterDatabase" localSheetId="15" hidden="1">Resultsheet_Events!$A$5:$CD$185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9" l="1"/>
  <c r="D61" i="29"/>
  <c r="C61" i="29"/>
  <c r="AT11" i="27"/>
  <c r="AT10" i="27"/>
  <c r="AT9" i="27"/>
  <c r="AT8" i="27"/>
  <c r="AT6" i="27"/>
  <c r="AT3" i="27"/>
  <c r="G99" i="29"/>
  <c r="G98" i="29"/>
  <c r="M99" i="29"/>
  <c r="M98" i="29"/>
  <c r="K113" i="30"/>
  <c r="K112" i="30"/>
  <c r="K111" i="30"/>
  <c r="K110" i="30"/>
  <c r="K109" i="30"/>
  <c r="K108" i="30"/>
  <c r="K107" i="30"/>
  <c r="K106" i="30"/>
  <c r="K105" i="30"/>
  <c r="K104" i="30"/>
  <c r="K103" i="30"/>
  <c r="K102" i="30"/>
  <c r="K101" i="30"/>
  <c r="K100" i="30"/>
  <c r="K99" i="30"/>
  <c r="K98" i="30"/>
  <c r="K97" i="30"/>
  <c r="K96" i="30"/>
  <c r="K95" i="30"/>
  <c r="K94" i="30"/>
  <c r="K93" i="30"/>
  <c r="K92" i="30"/>
  <c r="K91" i="30"/>
  <c r="K90" i="30"/>
  <c r="K89" i="30"/>
  <c r="K88" i="30"/>
  <c r="K87" i="30"/>
  <c r="K86" i="30"/>
  <c r="K85" i="30"/>
  <c r="K84" i="30"/>
  <c r="K83" i="30"/>
  <c r="K82" i="30"/>
  <c r="K81" i="30"/>
  <c r="K80" i="30"/>
  <c r="K79" i="30"/>
  <c r="K78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Q7" i="29"/>
  <c r="Q8" i="29"/>
  <c r="Q9" i="29"/>
  <c r="Q78" i="29" s="1"/>
  <c r="Q10" i="29"/>
  <c r="Q11" i="29"/>
  <c r="Q80" i="29" s="1"/>
  <c r="Q12" i="29"/>
  <c r="Q61" i="29" s="1"/>
  <c r="Q13" i="29"/>
  <c r="Q71" i="29" s="1"/>
  <c r="Q14" i="29"/>
  <c r="Q72" i="29" s="1"/>
  <c r="Q15" i="29"/>
  <c r="Q59" i="29" s="1"/>
  <c r="Q16" i="29"/>
  <c r="Q60" i="29" s="1"/>
  <c r="Q17" i="29"/>
  <c r="Q18" i="29"/>
  <c r="Q19" i="29"/>
  <c r="Q47" i="29" s="1"/>
  <c r="Q20" i="29"/>
  <c r="Q21" i="29"/>
  <c r="Q22" i="29"/>
  <c r="Q23" i="29"/>
  <c r="Q66" i="29" s="1"/>
  <c r="Q6" i="29"/>
  <c r="Q77" i="29" s="1"/>
  <c r="O7" i="29"/>
  <c r="O8" i="29"/>
  <c r="O9" i="29"/>
  <c r="O78" i="29" s="1"/>
  <c r="O10" i="29"/>
  <c r="O79" i="29" s="1"/>
  <c r="O11" i="29"/>
  <c r="O80" i="29" s="1"/>
  <c r="O12" i="29"/>
  <c r="O61" i="29" s="1"/>
  <c r="O13" i="29"/>
  <c r="O71" i="29" s="1"/>
  <c r="O14" i="29"/>
  <c r="O72" i="29" s="1"/>
  <c r="O15" i="29"/>
  <c r="O59" i="29" s="1"/>
  <c r="O16" i="29"/>
  <c r="O60" i="29" s="1"/>
  <c r="O17" i="29"/>
  <c r="O18" i="29"/>
  <c r="O46" i="29" s="1"/>
  <c r="O19" i="29"/>
  <c r="O20" i="29"/>
  <c r="O21" i="29"/>
  <c r="O22" i="29"/>
  <c r="O48" i="29" s="1"/>
  <c r="O23" i="29"/>
  <c r="O66" i="29" s="1"/>
  <c r="O6" i="29"/>
  <c r="O77" i="29" s="1"/>
  <c r="G7" i="29"/>
  <c r="G8" i="29"/>
  <c r="G9" i="29"/>
  <c r="G78" i="29" s="1"/>
  <c r="G10" i="29"/>
  <c r="G11" i="29"/>
  <c r="G80" i="29" s="1"/>
  <c r="G12" i="29"/>
  <c r="G61" i="29" s="1"/>
  <c r="G13" i="29"/>
  <c r="G71" i="29" s="1"/>
  <c r="G14" i="29"/>
  <c r="G72" i="29" s="1"/>
  <c r="G15" i="29"/>
  <c r="G59" i="29" s="1"/>
  <c r="G16" i="29"/>
  <c r="G60" i="29" s="1"/>
  <c r="G17" i="29"/>
  <c r="G18" i="29"/>
  <c r="G19" i="29"/>
  <c r="G20" i="29"/>
  <c r="G21" i="29"/>
  <c r="G91" i="29" s="1"/>
  <c r="G22" i="29"/>
  <c r="G48" i="29" s="1"/>
  <c r="G23" i="29"/>
  <c r="G66" i="29" s="1"/>
  <c r="G6" i="29"/>
  <c r="G77" i="29" s="1"/>
  <c r="AI32" i="27"/>
  <c r="AI31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P32" i="27"/>
  <c r="AP31" i="27"/>
  <c r="AP30" i="27"/>
  <c r="AP29" i="27"/>
  <c r="AP28" i="27"/>
  <c r="AP27" i="27"/>
  <c r="AP26" i="27"/>
  <c r="AP25" i="27"/>
  <c r="AP24" i="27"/>
  <c r="AP23" i="27"/>
  <c r="AP22" i="27"/>
  <c r="AT22" i="27" s="1"/>
  <c r="AU22" i="27" s="1"/>
  <c r="AP21" i="27"/>
  <c r="AP20" i="27"/>
  <c r="AP19" i="27"/>
  <c r="AP18" i="27"/>
  <c r="AP17" i="27"/>
  <c r="AP16" i="27"/>
  <c r="AP15" i="27"/>
  <c r="AP14" i="27"/>
  <c r="AP13" i="27"/>
  <c r="AP12" i="27"/>
  <c r="AT12" i="27" s="1"/>
  <c r="AU12" i="27" s="1"/>
  <c r="AP11" i="27"/>
  <c r="AP10" i="27"/>
  <c r="AP9" i="27"/>
  <c r="AP8" i="27"/>
  <c r="AP7" i="27"/>
  <c r="AT7" i="27" s="1"/>
  <c r="AU7" i="27" s="1"/>
  <c r="AP6" i="27"/>
  <c r="AU6" i="27" s="1"/>
  <c r="AP5" i="27"/>
  <c r="AT5" i="27" s="1"/>
  <c r="AU5" i="27" s="1"/>
  <c r="AP4" i="27"/>
  <c r="AT4" i="27" s="1"/>
  <c r="AU4" i="27" s="1"/>
  <c r="AP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5" i="27"/>
  <c r="J4" i="27"/>
  <c r="J3" i="27"/>
  <c r="AB4" i="33"/>
  <c r="AB3" i="33"/>
  <c r="I4" i="33"/>
  <c r="I3" i="33"/>
  <c r="AO20" i="25"/>
  <c r="AO19" i="25"/>
  <c r="AO18" i="25"/>
  <c r="Q91" i="29" s="1"/>
  <c r="AO17" i="25"/>
  <c r="AO16" i="25"/>
  <c r="AO15" i="25"/>
  <c r="AO14" i="25"/>
  <c r="AO13" i="25"/>
  <c r="AO12" i="25"/>
  <c r="AO11" i="25"/>
  <c r="AO10" i="25"/>
  <c r="AO9" i="25"/>
  <c r="AO8" i="25"/>
  <c r="AO7" i="25"/>
  <c r="AO6" i="25"/>
  <c r="AO5" i="25"/>
  <c r="AO4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O3" i="25"/>
  <c r="AH3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45" i="27"/>
  <c r="B46" i="27"/>
  <c r="BQ22" i="27"/>
  <c r="BR22" i="27" s="1"/>
  <c r="BP22" i="27"/>
  <c r="BI22" i="27"/>
  <c r="BJ22" i="27" s="1"/>
  <c r="BK22" i="27" s="1"/>
  <c r="BL22" i="27" s="1"/>
  <c r="BM22" i="27" s="1"/>
  <c r="BC22" i="27"/>
  <c r="BD22" i="27" s="1"/>
  <c r="BE22" i="27" s="1"/>
  <c r="BF22" i="27" s="1"/>
  <c r="BG22" i="27" s="1"/>
  <c r="AW22" i="27"/>
  <c r="AX22" i="27" s="1"/>
  <c r="AY22" i="27" s="1"/>
  <c r="AZ22" i="27" s="1"/>
  <c r="BA22" i="27" s="1"/>
  <c r="AJ22" i="27"/>
  <c r="AK22" i="27" s="1"/>
  <c r="AL22" i="27" s="1"/>
  <c r="AM22" i="27" s="1"/>
  <c r="AN22" i="27" s="1"/>
  <c r="AC22" i="27"/>
  <c r="AD22" i="27" s="1"/>
  <c r="AE22" i="27" s="1"/>
  <c r="AF22" i="27" s="1"/>
  <c r="AG22" i="27" s="1"/>
  <c r="W22" i="27"/>
  <c r="X22" i="27" s="1"/>
  <c r="Y22" i="27" s="1"/>
  <c r="Z22" i="27" s="1"/>
  <c r="AA22" i="27" s="1"/>
  <c r="Q22" i="27"/>
  <c r="R22" i="27" s="1"/>
  <c r="S22" i="27" s="1"/>
  <c r="T22" i="27" s="1"/>
  <c r="U22" i="27" s="1"/>
  <c r="K22" i="27"/>
  <c r="L22" i="27" s="1"/>
  <c r="M22" i="27" s="1"/>
  <c r="N22" i="27" s="1"/>
  <c r="O22" i="27" s="1"/>
  <c r="BQ10" i="27"/>
  <c r="BR10" i="27" s="1"/>
  <c r="BS10" i="27" s="1"/>
  <c r="BT10" i="27" s="1"/>
  <c r="BU10" i="27" s="1"/>
  <c r="BP10" i="27"/>
  <c r="BI10" i="27"/>
  <c r="BJ10" i="27" s="1"/>
  <c r="BK10" i="27" s="1"/>
  <c r="BL10" i="27" s="1"/>
  <c r="BM10" i="27" s="1"/>
  <c r="BC10" i="27"/>
  <c r="BD10" i="27" s="1"/>
  <c r="BE10" i="27" s="1"/>
  <c r="BF10" i="27" s="1"/>
  <c r="BG10" i="27" s="1"/>
  <c r="AW10" i="27"/>
  <c r="AX10" i="27" s="1"/>
  <c r="AY10" i="27" s="1"/>
  <c r="AZ10" i="27" s="1"/>
  <c r="BA10" i="27" s="1"/>
  <c r="AJ10" i="27"/>
  <c r="AK10" i="27" s="1"/>
  <c r="AL10" i="27" s="1"/>
  <c r="AM10" i="27" s="1"/>
  <c r="AN10" i="27" s="1"/>
  <c r="AC10" i="27"/>
  <c r="AD10" i="27" s="1"/>
  <c r="AE10" i="27" s="1"/>
  <c r="AF10" i="27" s="1"/>
  <c r="AG10" i="27" s="1"/>
  <c r="W10" i="27"/>
  <c r="X10" i="27" s="1"/>
  <c r="Y10" i="27" s="1"/>
  <c r="Z10" i="27" s="1"/>
  <c r="AA10" i="27" s="1"/>
  <c r="Q10" i="27"/>
  <c r="R10" i="27" s="1"/>
  <c r="S10" i="27" s="1"/>
  <c r="T10" i="27" s="1"/>
  <c r="U10" i="27" s="1"/>
  <c r="K10" i="27"/>
  <c r="L10" i="27" s="1"/>
  <c r="M10" i="27" s="1"/>
  <c r="N10" i="27" s="1"/>
  <c r="O10" i="27" s="1"/>
  <c r="BQ9" i="27"/>
  <c r="BR9" i="27" s="1"/>
  <c r="BP9" i="27"/>
  <c r="BI9" i="27"/>
  <c r="BJ9" i="27" s="1"/>
  <c r="BK9" i="27" s="1"/>
  <c r="BL9" i="27" s="1"/>
  <c r="BM9" i="27" s="1"/>
  <c r="BC9" i="27"/>
  <c r="BD9" i="27" s="1"/>
  <c r="BE9" i="27" s="1"/>
  <c r="BF9" i="27" s="1"/>
  <c r="BG9" i="27" s="1"/>
  <c r="AW9" i="27"/>
  <c r="AX9" i="27" s="1"/>
  <c r="AY9" i="27" s="1"/>
  <c r="AZ9" i="27" s="1"/>
  <c r="BA9" i="27" s="1"/>
  <c r="AU9" i="27"/>
  <c r="AJ9" i="27"/>
  <c r="AK9" i="27" s="1"/>
  <c r="AC9" i="27"/>
  <c r="AD9" i="27" s="1"/>
  <c r="AE9" i="27" s="1"/>
  <c r="AF9" i="27" s="1"/>
  <c r="AG9" i="27" s="1"/>
  <c r="W9" i="27"/>
  <c r="X9" i="27" s="1"/>
  <c r="Y9" i="27" s="1"/>
  <c r="Z9" i="27" s="1"/>
  <c r="AA9" i="27" s="1"/>
  <c r="Q9" i="27"/>
  <c r="R9" i="27" s="1"/>
  <c r="S9" i="27" s="1"/>
  <c r="T9" i="27" s="1"/>
  <c r="U9" i="27" s="1"/>
  <c r="L9" i="27"/>
  <c r="K9" i="27"/>
  <c r="BQ8" i="27"/>
  <c r="BR8" i="27" s="1"/>
  <c r="BP8" i="27"/>
  <c r="BI8" i="27"/>
  <c r="BJ8" i="27" s="1"/>
  <c r="BK8" i="27" s="1"/>
  <c r="BL8" i="27" s="1"/>
  <c r="BM8" i="27" s="1"/>
  <c r="BC8" i="27"/>
  <c r="BD8" i="27" s="1"/>
  <c r="BE8" i="27" s="1"/>
  <c r="BF8" i="27" s="1"/>
  <c r="BG8" i="27" s="1"/>
  <c r="AW8" i="27"/>
  <c r="AX8" i="27" s="1"/>
  <c r="AY8" i="27" s="1"/>
  <c r="AZ8" i="27" s="1"/>
  <c r="BA8" i="27" s="1"/>
  <c r="AU8" i="27"/>
  <c r="AJ8" i="27"/>
  <c r="AK8" i="27" s="1"/>
  <c r="AL8" i="27" s="1"/>
  <c r="AM8" i="27" s="1"/>
  <c r="AN8" i="27" s="1"/>
  <c r="AC8" i="27"/>
  <c r="AD8" i="27" s="1"/>
  <c r="AE8" i="27" s="1"/>
  <c r="AF8" i="27" s="1"/>
  <c r="AG8" i="27" s="1"/>
  <c r="W8" i="27"/>
  <c r="X8" i="27" s="1"/>
  <c r="Y8" i="27" s="1"/>
  <c r="Z8" i="27" s="1"/>
  <c r="AA8" i="27" s="1"/>
  <c r="Q8" i="27"/>
  <c r="R8" i="27" s="1"/>
  <c r="S8" i="27" s="1"/>
  <c r="T8" i="27" s="1"/>
  <c r="U8" i="27" s="1"/>
  <c r="K8" i="27"/>
  <c r="L8" i="27" s="1"/>
  <c r="BR7" i="27"/>
  <c r="BS7" i="27" s="1"/>
  <c r="BT7" i="27" s="1"/>
  <c r="BU7" i="27" s="1"/>
  <c r="BQ7" i="27"/>
  <c r="BP7" i="27"/>
  <c r="BI7" i="27"/>
  <c r="BJ7" i="27" s="1"/>
  <c r="BK7" i="27" s="1"/>
  <c r="BL7" i="27" s="1"/>
  <c r="BM7" i="27" s="1"/>
  <c r="BC7" i="27"/>
  <c r="BD7" i="27" s="1"/>
  <c r="BE7" i="27" s="1"/>
  <c r="BF7" i="27" s="1"/>
  <c r="BG7" i="27" s="1"/>
  <c r="AW7" i="27"/>
  <c r="AX7" i="27" s="1"/>
  <c r="AY7" i="27" s="1"/>
  <c r="AZ7" i="27" s="1"/>
  <c r="BA7" i="27" s="1"/>
  <c r="AJ7" i="27"/>
  <c r="AK7" i="27" s="1"/>
  <c r="AL7" i="27" s="1"/>
  <c r="AM7" i="27" s="1"/>
  <c r="AN7" i="27" s="1"/>
  <c r="AC7" i="27"/>
  <c r="AD7" i="27" s="1"/>
  <c r="AE7" i="27" s="1"/>
  <c r="AF7" i="27" s="1"/>
  <c r="AG7" i="27" s="1"/>
  <c r="W7" i="27"/>
  <c r="X7" i="27" s="1"/>
  <c r="Y7" i="27" s="1"/>
  <c r="Z7" i="27" s="1"/>
  <c r="AA7" i="27" s="1"/>
  <c r="Q7" i="27"/>
  <c r="R7" i="27" s="1"/>
  <c r="S7" i="27" s="1"/>
  <c r="T7" i="27" s="1"/>
  <c r="U7" i="27" s="1"/>
  <c r="K7" i="27"/>
  <c r="L7" i="27" s="1"/>
  <c r="M7" i="27" s="1"/>
  <c r="N7" i="27" s="1"/>
  <c r="O7" i="27" s="1"/>
  <c r="BQ6" i="27"/>
  <c r="BR6" i="27" s="1"/>
  <c r="BP6" i="27"/>
  <c r="BI6" i="27"/>
  <c r="BJ6" i="27" s="1"/>
  <c r="BK6" i="27" s="1"/>
  <c r="BL6" i="27" s="1"/>
  <c r="BM6" i="27" s="1"/>
  <c r="BC6" i="27"/>
  <c r="BD6" i="27" s="1"/>
  <c r="BE6" i="27" s="1"/>
  <c r="BF6" i="27" s="1"/>
  <c r="BG6" i="27" s="1"/>
  <c r="AW6" i="27"/>
  <c r="AX6" i="27" s="1"/>
  <c r="AY6" i="27" s="1"/>
  <c r="AZ6" i="27" s="1"/>
  <c r="BA6" i="27" s="1"/>
  <c r="AJ6" i="27"/>
  <c r="AK6" i="27" s="1"/>
  <c r="AL6" i="27" s="1"/>
  <c r="AM6" i="27" s="1"/>
  <c r="AN6" i="27" s="1"/>
  <c r="AC6" i="27"/>
  <c r="AD6" i="27" s="1"/>
  <c r="AE6" i="27" s="1"/>
  <c r="AF6" i="27" s="1"/>
  <c r="AG6" i="27" s="1"/>
  <c r="W6" i="27"/>
  <c r="X6" i="27" s="1"/>
  <c r="Y6" i="27" s="1"/>
  <c r="Z6" i="27" s="1"/>
  <c r="AA6" i="27" s="1"/>
  <c r="Q6" i="27"/>
  <c r="R6" i="27" s="1"/>
  <c r="S6" i="27" s="1"/>
  <c r="T6" i="27" s="1"/>
  <c r="U6" i="27" s="1"/>
  <c r="K6" i="27"/>
  <c r="L6" i="27" s="1"/>
  <c r="BQ5" i="27"/>
  <c r="BR5" i="27" s="1"/>
  <c r="BI5" i="27"/>
  <c r="BC5" i="27"/>
  <c r="BD5" i="27" s="1"/>
  <c r="BE5" i="27" s="1"/>
  <c r="BF5" i="27" s="1"/>
  <c r="BG5" i="27" s="1"/>
  <c r="AW5" i="27"/>
  <c r="AX5" i="27" s="1"/>
  <c r="AY5" i="27" s="1"/>
  <c r="AZ5" i="27" s="1"/>
  <c r="BA5" i="27" s="1"/>
  <c r="AJ5" i="27"/>
  <c r="AK5" i="27" s="1"/>
  <c r="AL5" i="27" s="1"/>
  <c r="AM5" i="27" s="1"/>
  <c r="AN5" i="27" s="1"/>
  <c r="AC5" i="27"/>
  <c r="AD5" i="27" s="1"/>
  <c r="AE5" i="27" s="1"/>
  <c r="AF5" i="27" s="1"/>
  <c r="AG5" i="27" s="1"/>
  <c r="W5" i="27"/>
  <c r="X5" i="27" s="1"/>
  <c r="Y5" i="27" s="1"/>
  <c r="Z5" i="27" s="1"/>
  <c r="AA5" i="27" s="1"/>
  <c r="Q5" i="27"/>
  <c r="R5" i="27" s="1"/>
  <c r="S5" i="27" s="1"/>
  <c r="T5" i="27" s="1"/>
  <c r="U5" i="27" s="1"/>
  <c r="K5" i="27"/>
  <c r="L5" i="27" s="1"/>
  <c r="M5" i="27" s="1"/>
  <c r="N5" i="27" s="1"/>
  <c r="O5" i="27" s="1"/>
  <c r="BP5" i="27"/>
  <c r="BJ5" i="27"/>
  <c r="BK5" i="27" s="1"/>
  <c r="BL5" i="27" s="1"/>
  <c r="BM5" i="27" s="1"/>
  <c r="BQ12" i="27"/>
  <c r="BR12" i="27" s="1"/>
  <c r="BP12" i="27"/>
  <c r="BI12" i="27"/>
  <c r="BJ12" i="27" s="1"/>
  <c r="BK12" i="27" s="1"/>
  <c r="BL12" i="27" s="1"/>
  <c r="BM12" i="27" s="1"/>
  <c r="BC12" i="27"/>
  <c r="BD12" i="27" s="1"/>
  <c r="BE12" i="27" s="1"/>
  <c r="BF12" i="27" s="1"/>
  <c r="BG12" i="27" s="1"/>
  <c r="AW12" i="27"/>
  <c r="AX12" i="27" s="1"/>
  <c r="AY12" i="27" s="1"/>
  <c r="AZ12" i="27" s="1"/>
  <c r="BA12" i="27" s="1"/>
  <c r="AJ12" i="27"/>
  <c r="AK12" i="27" s="1"/>
  <c r="AC12" i="27"/>
  <c r="AD12" i="27" s="1"/>
  <c r="AE12" i="27" s="1"/>
  <c r="AF12" i="27" s="1"/>
  <c r="AG12" i="27" s="1"/>
  <c r="W12" i="27"/>
  <c r="X12" i="27" s="1"/>
  <c r="Y12" i="27" s="1"/>
  <c r="Z12" i="27" s="1"/>
  <c r="AA12" i="27" s="1"/>
  <c r="Q12" i="27"/>
  <c r="R12" i="27" s="1"/>
  <c r="S12" i="27" s="1"/>
  <c r="T12" i="27" s="1"/>
  <c r="U12" i="27" s="1"/>
  <c r="K12" i="27"/>
  <c r="L12" i="27" s="1"/>
  <c r="BQ11" i="27"/>
  <c r="BR11" i="27" s="1"/>
  <c r="BP11" i="27"/>
  <c r="BI11" i="27"/>
  <c r="BJ11" i="27" s="1"/>
  <c r="BK11" i="27" s="1"/>
  <c r="BL11" i="27" s="1"/>
  <c r="BM11" i="27" s="1"/>
  <c r="BC11" i="27"/>
  <c r="BD11" i="27" s="1"/>
  <c r="BE11" i="27" s="1"/>
  <c r="BF11" i="27" s="1"/>
  <c r="BG11" i="27" s="1"/>
  <c r="AW11" i="27"/>
  <c r="AX11" i="27" s="1"/>
  <c r="AY11" i="27" s="1"/>
  <c r="AZ11" i="27" s="1"/>
  <c r="BA11" i="27" s="1"/>
  <c r="AJ11" i="27"/>
  <c r="AK11" i="27" s="1"/>
  <c r="AC11" i="27"/>
  <c r="AD11" i="27" s="1"/>
  <c r="AE11" i="27" s="1"/>
  <c r="AF11" i="27" s="1"/>
  <c r="AG11" i="27" s="1"/>
  <c r="W11" i="27"/>
  <c r="X11" i="27" s="1"/>
  <c r="Y11" i="27" s="1"/>
  <c r="Z11" i="27" s="1"/>
  <c r="AA11" i="27" s="1"/>
  <c r="Q11" i="27"/>
  <c r="R11" i="27" s="1"/>
  <c r="S11" i="27" s="1"/>
  <c r="T11" i="27" s="1"/>
  <c r="U11" i="27" s="1"/>
  <c r="K11" i="27"/>
  <c r="L11" i="27" s="1"/>
  <c r="M11" i="27" s="1"/>
  <c r="N11" i="27" s="1"/>
  <c r="O11" i="27" s="1"/>
  <c r="BQ4" i="27"/>
  <c r="BR4" i="27" s="1"/>
  <c r="BP4" i="27"/>
  <c r="BI4" i="27"/>
  <c r="BJ4" i="27" s="1"/>
  <c r="BK4" i="27" s="1"/>
  <c r="BL4" i="27" s="1"/>
  <c r="BM4" i="27" s="1"/>
  <c r="BC4" i="27"/>
  <c r="BD4" i="27" s="1"/>
  <c r="BE4" i="27" s="1"/>
  <c r="BF4" i="27" s="1"/>
  <c r="BG4" i="27" s="1"/>
  <c r="AW4" i="27"/>
  <c r="AX4" i="27" s="1"/>
  <c r="AY4" i="27" s="1"/>
  <c r="AZ4" i="27" s="1"/>
  <c r="BA4" i="27" s="1"/>
  <c r="AJ4" i="27"/>
  <c r="AK4" i="27" s="1"/>
  <c r="AC4" i="27"/>
  <c r="AD4" i="27" s="1"/>
  <c r="AE4" i="27" s="1"/>
  <c r="AF4" i="27" s="1"/>
  <c r="AG4" i="27" s="1"/>
  <c r="W4" i="27"/>
  <c r="X4" i="27" s="1"/>
  <c r="Y4" i="27" s="1"/>
  <c r="Z4" i="27" s="1"/>
  <c r="AA4" i="27" s="1"/>
  <c r="Q4" i="27"/>
  <c r="R4" i="27" s="1"/>
  <c r="S4" i="27" s="1"/>
  <c r="T4" i="27" s="1"/>
  <c r="U4" i="27" s="1"/>
  <c r="K4" i="27"/>
  <c r="L4" i="27" s="1"/>
  <c r="BQ3" i="27"/>
  <c r="BR3" i="27" s="1"/>
  <c r="BI3" i="27"/>
  <c r="BJ3" i="27" s="1"/>
  <c r="BK3" i="27" s="1"/>
  <c r="BL3" i="27" s="1"/>
  <c r="BM3" i="27" s="1"/>
  <c r="BC3" i="27"/>
  <c r="AW3" i="27"/>
  <c r="AX3" i="27" s="1"/>
  <c r="AY3" i="27" s="1"/>
  <c r="AZ3" i="27" s="1"/>
  <c r="BA3" i="27" s="1"/>
  <c r="AJ3" i="27"/>
  <c r="AK3" i="27" s="1"/>
  <c r="AC3" i="27"/>
  <c r="AD3" i="27" s="1"/>
  <c r="AE3" i="27" s="1"/>
  <c r="AF3" i="27" s="1"/>
  <c r="AG3" i="27" s="1"/>
  <c r="W3" i="27"/>
  <c r="X3" i="27" s="1"/>
  <c r="Y3" i="27" s="1"/>
  <c r="Z3" i="27" s="1"/>
  <c r="AA3" i="27" s="1"/>
  <c r="Q3" i="27"/>
  <c r="R3" i="27" s="1"/>
  <c r="S3" i="27" s="1"/>
  <c r="T3" i="27" s="1"/>
  <c r="U3" i="27" s="1"/>
  <c r="K3" i="27"/>
  <c r="L3" i="27" s="1"/>
  <c r="BP3" i="27"/>
  <c r="BD3" i="27"/>
  <c r="BE3" i="27" s="1"/>
  <c r="BF3" i="27" s="1"/>
  <c r="BG3" i="27" s="1"/>
  <c r="AU3" i="27"/>
  <c r="BO18" i="25"/>
  <c r="G18" i="25"/>
  <c r="BB18" i="25" s="1"/>
  <c r="BC18" i="25" s="1"/>
  <c r="BD18" i="25" s="1"/>
  <c r="BE18" i="25" s="1"/>
  <c r="BF18" i="25" s="1"/>
  <c r="BP20" i="27"/>
  <c r="H20" i="27"/>
  <c r="BC20" i="27" s="1"/>
  <c r="BD20" i="27" s="1"/>
  <c r="BE20" i="27" s="1"/>
  <c r="BF20" i="27" s="1"/>
  <c r="BG20" i="27" s="1"/>
  <c r="BP19" i="27"/>
  <c r="H19" i="27"/>
  <c r="BC19" i="27" s="1"/>
  <c r="BD19" i="27" s="1"/>
  <c r="BE19" i="27" s="1"/>
  <c r="BF19" i="27" s="1"/>
  <c r="BG19" i="27" s="1"/>
  <c r="BP16" i="27"/>
  <c r="H16" i="27"/>
  <c r="BC16" i="27" s="1"/>
  <c r="BD16" i="27" s="1"/>
  <c r="BE16" i="27" s="1"/>
  <c r="BF16" i="27" s="1"/>
  <c r="BG16" i="27" s="1"/>
  <c r="BP14" i="27"/>
  <c r="H14" i="27"/>
  <c r="BC14" i="27" s="1"/>
  <c r="BD14" i="27" s="1"/>
  <c r="BE14" i="27" s="1"/>
  <c r="BF14" i="27" s="1"/>
  <c r="BG14" i="27" s="1"/>
  <c r="BP32" i="27"/>
  <c r="H32" i="27"/>
  <c r="BC32" i="27" s="1"/>
  <c r="BD32" i="27" s="1"/>
  <c r="BE32" i="27" s="1"/>
  <c r="BF32" i="27" s="1"/>
  <c r="BG32" i="27" s="1"/>
  <c r="BP31" i="27"/>
  <c r="H31" i="27"/>
  <c r="BI31" i="27" s="1"/>
  <c r="BJ31" i="27" s="1"/>
  <c r="BK31" i="27" s="1"/>
  <c r="BL31" i="27" s="1"/>
  <c r="BM31" i="27" s="1"/>
  <c r="BP30" i="27"/>
  <c r="H30" i="27"/>
  <c r="Q30" i="27" s="1"/>
  <c r="R30" i="27" s="1"/>
  <c r="S30" i="27" s="1"/>
  <c r="T30" i="27" s="1"/>
  <c r="U30" i="27" s="1"/>
  <c r="BP29" i="27"/>
  <c r="H29" i="27"/>
  <c r="AJ29" i="27" s="1"/>
  <c r="AK29" i="27" s="1"/>
  <c r="BP28" i="27"/>
  <c r="H28" i="27"/>
  <c r="BC28" i="27" s="1"/>
  <c r="BD28" i="27" s="1"/>
  <c r="BE28" i="27" s="1"/>
  <c r="BF28" i="27" s="1"/>
  <c r="BG28" i="27" s="1"/>
  <c r="BP27" i="27"/>
  <c r="H27" i="27"/>
  <c r="BI27" i="27" s="1"/>
  <c r="BJ27" i="27" s="1"/>
  <c r="BK27" i="27" s="1"/>
  <c r="BL27" i="27" s="1"/>
  <c r="BM27" i="27" s="1"/>
  <c r="BP26" i="27"/>
  <c r="H26" i="27"/>
  <c r="Q26" i="27" s="1"/>
  <c r="R26" i="27" s="1"/>
  <c r="S26" i="27" s="1"/>
  <c r="T26" i="27" s="1"/>
  <c r="U26" i="27" s="1"/>
  <c r="BP25" i="27"/>
  <c r="H25" i="27"/>
  <c r="BC25" i="27" s="1"/>
  <c r="BD25" i="27" s="1"/>
  <c r="BE25" i="27" s="1"/>
  <c r="BF25" i="27" s="1"/>
  <c r="BG25" i="27" s="1"/>
  <c r="B43" i="27"/>
  <c r="B42" i="27"/>
  <c r="B39" i="27"/>
  <c r="BP21" i="27"/>
  <c r="H21" i="27"/>
  <c r="BC21" i="27" s="1"/>
  <c r="BD21" i="27" s="1"/>
  <c r="BE21" i="27" s="1"/>
  <c r="BF21" i="27" s="1"/>
  <c r="BG21" i="27" s="1"/>
  <c r="BP18" i="27"/>
  <c r="H18" i="27"/>
  <c r="BC18" i="27" s="1"/>
  <c r="BD18" i="27" s="1"/>
  <c r="BE18" i="27" s="1"/>
  <c r="BF18" i="27" s="1"/>
  <c r="BG18" i="27" s="1"/>
  <c r="BP17" i="27"/>
  <c r="H17" i="27"/>
  <c r="BI17" i="27" s="1"/>
  <c r="BJ17" i="27" s="1"/>
  <c r="BK17" i="27" s="1"/>
  <c r="BL17" i="27" s="1"/>
  <c r="BM17" i="27" s="1"/>
  <c r="BP15" i="27"/>
  <c r="H15" i="27"/>
  <c r="AJ15" i="27" s="1"/>
  <c r="AK15" i="27" s="1"/>
  <c r="AL15" i="27" s="1"/>
  <c r="AM15" i="27" s="1"/>
  <c r="AN15" i="27" s="1"/>
  <c r="C99" i="29"/>
  <c r="D99" i="29"/>
  <c r="E99" i="29"/>
  <c r="F99" i="29"/>
  <c r="I99" i="29"/>
  <c r="K99" i="29"/>
  <c r="O99" i="29"/>
  <c r="Q99" i="29"/>
  <c r="S99" i="29"/>
  <c r="T99" i="29"/>
  <c r="T98" i="29"/>
  <c r="S98" i="29"/>
  <c r="Q98" i="29"/>
  <c r="O98" i="29"/>
  <c r="K98" i="29"/>
  <c r="I98" i="29"/>
  <c r="F98" i="29"/>
  <c r="D98" i="29"/>
  <c r="E98" i="29"/>
  <c r="C98" i="29"/>
  <c r="Z6" i="29"/>
  <c r="Z77" i="29" s="1"/>
  <c r="Y6" i="29"/>
  <c r="Y77" i="29" s="1"/>
  <c r="W6" i="29"/>
  <c r="W77" i="29" s="1"/>
  <c r="U6" i="29"/>
  <c r="U77" i="29" s="1"/>
  <c r="S6" i="29"/>
  <c r="S77" i="29" s="1"/>
  <c r="M6" i="29"/>
  <c r="M77" i="29" s="1"/>
  <c r="K6" i="29"/>
  <c r="K77" i="29" s="1"/>
  <c r="I6" i="29"/>
  <c r="I77" i="29" s="1"/>
  <c r="F6" i="29"/>
  <c r="F77" i="29" s="1"/>
  <c r="E6" i="29"/>
  <c r="E77" i="29" s="1"/>
  <c r="D6" i="29"/>
  <c r="D77" i="29" s="1"/>
  <c r="C6" i="29"/>
  <c r="C77" i="29" s="1"/>
  <c r="O185" i="30"/>
  <c r="N185" i="30"/>
  <c r="M185" i="30"/>
  <c r="L185" i="30"/>
  <c r="K185" i="30"/>
  <c r="J185" i="30"/>
  <c r="G185" i="30"/>
  <c r="F185" i="30"/>
  <c r="E185" i="30"/>
  <c r="D185" i="30"/>
  <c r="O184" i="30"/>
  <c r="N184" i="30"/>
  <c r="M184" i="30"/>
  <c r="L184" i="30"/>
  <c r="K184" i="30"/>
  <c r="J184" i="30"/>
  <c r="G184" i="30"/>
  <c r="F184" i="30"/>
  <c r="E184" i="30"/>
  <c r="D184" i="30"/>
  <c r="O183" i="30"/>
  <c r="N183" i="30"/>
  <c r="M183" i="30"/>
  <c r="L183" i="30"/>
  <c r="K183" i="30"/>
  <c r="J183" i="30"/>
  <c r="G183" i="30"/>
  <c r="F183" i="30"/>
  <c r="E183" i="30"/>
  <c r="D183" i="30"/>
  <c r="K182" i="30"/>
  <c r="J182" i="30"/>
  <c r="G182" i="30"/>
  <c r="F182" i="30"/>
  <c r="E182" i="30"/>
  <c r="D182" i="30"/>
  <c r="K181" i="30"/>
  <c r="J181" i="30"/>
  <c r="G181" i="30"/>
  <c r="F181" i="30"/>
  <c r="E181" i="30"/>
  <c r="D181" i="30"/>
  <c r="K180" i="30"/>
  <c r="J180" i="30"/>
  <c r="G180" i="30"/>
  <c r="F180" i="30"/>
  <c r="E180" i="30"/>
  <c r="D180" i="30"/>
  <c r="K179" i="30"/>
  <c r="J179" i="30"/>
  <c r="G179" i="30"/>
  <c r="F179" i="30"/>
  <c r="E179" i="30"/>
  <c r="D179" i="30"/>
  <c r="K178" i="30"/>
  <c r="J178" i="30"/>
  <c r="G178" i="30"/>
  <c r="F178" i="30"/>
  <c r="E178" i="30"/>
  <c r="D178" i="30"/>
  <c r="K177" i="30"/>
  <c r="J177" i="30"/>
  <c r="G177" i="30"/>
  <c r="F177" i="30"/>
  <c r="E177" i="30"/>
  <c r="D177" i="30"/>
  <c r="K176" i="30"/>
  <c r="J176" i="30"/>
  <c r="G176" i="30"/>
  <c r="F176" i="30"/>
  <c r="E176" i="30"/>
  <c r="D176" i="30"/>
  <c r="K175" i="30"/>
  <c r="J175" i="30"/>
  <c r="G175" i="30"/>
  <c r="F175" i="30"/>
  <c r="E175" i="30"/>
  <c r="D175" i="30"/>
  <c r="K174" i="30"/>
  <c r="J174" i="30"/>
  <c r="G174" i="30"/>
  <c r="F174" i="30"/>
  <c r="E174" i="30"/>
  <c r="D174" i="30"/>
  <c r="K173" i="30"/>
  <c r="J173" i="30"/>
  <c r="G173" i="30"/>
  <c r="F173" i="30"/>
  <c r="E173" i="30"/>
  <c r="D173" i="30"/>
  <c r="K172" i="30"/>
  <c r="J172" i="30"/>
  <c r="G172" i="30"/>
  <c r="F172" i="30"/>
  <c r="E172" i="30"/>
  <c r="D172" i="30"/>
  <c r="K171" i="30"/>
  <c r="J171" i="30"/>
  <c r="G171" i="30"/>
  <c r="F171" i="30"/>
  <c r="E171" i="30"/>
  <c r="D171" i="30"/>
  <c r="K170" i="30"/>
  <c r="J170" i="30"/>
  <c r="G170" i="30"/>
  <c r="F170" i="30"/>
  <c r="E170" i="30"/>
  <c r="D170" i="30"/>
  <c r="K169" i="30"/>
  <c r="J169" i="30"/>
  <c r="G169" i="30"/>
  <c r="F169" i="30"/>
  <c r="E169" i="30"/>
  <c r="D169" i="30"/>
  <c r="K168" i="30"/>
  <c r="J168" i="30"/>
  <c r="G168" i="30"/>
  <c r="F168" i="30"/>
  <c r="E168" i="30"/>
  <c r="D168" i="30"/>
  <c r="O167" i="30"/>
  <c r="N167" i="30"/>
  <c r="M167" i="30"/>
  <c r="L167" i="30"/>
  <c r="K167" i="30"/>
  <c r="G167" i="30"/>
  <c r="F167" i="30"/>
  <c r="E167" i="30"/>
  <c r="D167" i="30"/>
  <c r="O166" i="30"/>
  <c r="N166" i="30"/>
  <c r="M166" i="30"/>
  <c r="L166" i="30"/>
  <c r="K166" i="30"/>
  <c r="G166" i="30"/>
  <c r="F166" i="30"/>
  <c r="E166" i="30"/>
  <c r="D166" i="30"/>
  <c r="O165" i="30"/>
  <c r="N165" i="30"/>
  <c r="M165" i="30"/>
  <c r="L165" i="30"/>
  <c r="K165" i="30"/>
  <c r="G165" i="30"/>
  <c r="F165" i="30"/>
  <c r="E165" i="30"/>
  <c r="D165" i="30"/>
  <c r="K164" i="30"/>
  <c r="G164" i="30"/>
  <c r="F164" i="30"/>
  <c r="E164" i="30"/>
  <c r="D164" i="30"/>
  <c r="K163" i="30"/>
  <c r="G163" i="30"/>
  <c r="F163" i="30"/>
  <c r="E163" i="30"/>
  <c r="D163" i="30"/>
  <c r="K162" i="30"/>
  <c r="G162" i="30"/>
  <c r="F162" i="30"/>
  <c r="E162" i="30"/>
  <c r="D162" i="30"/>
  <c r="K161" i="30"/>
  <c r="G161" i="30"/>
  <c r="F161" i="30"/>
  <c r="E161" i="30"/>
  <c r="D161" i="30"/>
  <c r="K160" i="30"/>
  <c r="G160" i="30"/>
  <c r="F160" i="30"/>
  <c r="E160" i="30"/>
  <c r="D160" i="30"/>
  <c r="K159" i="30"/>
  <c r="G159" i="30"/>
  <c r="F159" i="30"/>
  <c r="E159" i="30"/>
  <c r="D159" i="30"/>
  <c r="K158" i="30"/>
  <c r="G158" i="30"/>
  <c r="F158" i="30"/>
  <c r="E158" i="30"/>
  <c r="D158" i="30"/>
  <c r="K157" i="30"/>
  <c r="G157" i="30"/>
  <c r="F157" i="30"/>
  <c r="E157" i="30"/>
  <c r="D157" i="30"/>
  <c r="K156" i="30"/>
  <c r="G156" i="30"/>
  <c r="F156" i="30"/>
  <c r="E156" i="30"/>
  <c r="D156" i="30"/>
  <c r="K155" i="30"/>
  <c r="G155" i="30"/>
  <c r="F155" i="30"/>
  <c r="E155" i="30"/>
  <c r="D155" i="30"/>
  <c r="K154" i="30"/>
  <c r="G154" i="30"/>
  <c r="F154" i="30"/>
  <c r="E154" i="30"/>
  <c r="D154" i="30"/>
  <c r="K153" i="30"/>
  <c r="G153" i="30"/>
  <c r="F153" i="30"/>
  <c r="E153" i="30"/>
  <c r="D153" i="30"/>
  <c r="K152" i="30"/>
  <c r="G152" i="30"/>
  <c r="F152" i="30"/>
  <c r="E152" i="30"/>
  <c r="D152" i="30"/>
  <c r="K151" i="30"/>
  <c r="G151" i="30"/>
  <c r="F151" i="30"/>
  <c r="E151" i="30"/>
  <c r="D151" i="30"/>
  <c r="K150" i="30"/>
  <c r="G150" i="30"/>
  <c r="F150" i="30"/>
  <c r="E150" i="30"/>
  <c r="D150" i="30"/>
  <c r="O149" i="30"/>
  <c r="N149" i="30"/>
  <c r="M149" i="30"/>
  <c r="L149" i="30"/>
  <c r="K149" i="30"/>
  <c r="G149" i="30"/>
  <c r="F149" i="30"/>
  <c r="E149" i="30"/>
  <c r="D149" i="30"/>
  <c r="O148" i="30"/>
  <c r="N148" i="30"/>
  <c r="M148" i="30"/>
  <c r="L148" i="30"/>
  <c r="K148" i="30"/>
  <c r="G148" i="30"/>
  <c r="F148" i="30"/>
  <c r="E148" i="30"/>
  <c r="D148" i="30"/>
  <c r="O147" i="30"/>
  <c r="N147" i="30"/>
  <c r="M147" i="30"/>
  <c r="L147" i="30"/>
  <c r="K147" i="30"/>
  <c r="G147" i="30"/>
  <c r="F147" i="30"/>
  <c r="E147" i="30"/>
  <c r="D147" i="30"/>
  <c r="K146" i="30"/>
  <c r="G146" i="30"/>
  <c r="F146" i="30"/>
  <c r="E146" i="30"/>
  <c r="D146" i="30"/>
  <c r="K145" i="30"/>
  <c r="G145" i="30"/>
  <c r="F145" i="30"/>
  <c r="E145" i="30"/>
  <c r="D145" i="30"/>
  <c r="K144" i="30"/>
  <c r="G144" i="30"/>
  <c r="F144" i="30"/>
  <c r="E144" i="30"/>
  <c r="D144" i="30"/>
  <c r="K143" i="30"/>
  <c r="G143" i="30"/>
  <c r="F143" i="30"/>
  <c r="E143" i="30"/>
  <c r="D143" i="30"/>
  <c r="K142" i="30"/>
  <c r="G142" i="30"/>
  <c r="F142" i="30"/>
  <c r="E142" i="30"/>
  <c r="D142" i="30"/>
  <c r="K141" i="30"/>
  <c r="G141" i="30"/>
  <c r="F141" i="30"/>
  <c r="E141" i="30"/>
  <c r="D141" i="30"/>
  <c r="K140" i="30"/>
  <c r="G140" i="30"/>
  <c r="F140" i="30"/>
  <c r="E140" i="30"/>
  <c r="D140" i="30"/>
  <c r="K139" i="30"/>
  <c r="G139" i="30"/>
  <c r="F139" i="30"/>
  <c r="E139" i="30"/>
  <c r="D139" i="30"/>
  <c r="K138" i="30"/>
  <c r="G138" i="30"/>
  <c r="F138" i="30"/>
  <c r="E138" i="30"/>
  <c r="D138" i="30"/>
  <c r="K137" i="30"/>
  <c r="G137" i="30"/>
  <c r="F137" i="30"/>
  <c r="E137" i="30"/>
  <c r="D137" i="30"/>
  <c r="K136" i="30"/>
  <c r="G136" i="30"/>
  <c r="F136" i="30"/>
  <c r="E136" i="30"/>
  <c r="D136" i="30"/>
  <c r="K135" i="30"/>
  <c r="G135" i="30"/>
  <c r="F135" i="30"/>
  <c r="E135" i="30"/>
  <c r="D135" i="30"/>
  <c r="K134" i="30"/>
  <c r="G134" i="30"/>
  <c r="F134" i="30"/>
  <c r="E134" i="30"/>
  <c r="D134" i="30"/>
  <c r="K133" i="30"/>
  <c r="G133" i="30"/>
  <c r="F133" i="30"/>
  <c r="E133" i="30"/>
  <c r="D133" i="30"/>
  <c r="K132" i="30"/>
  <c r="G132" i="30"/>
  <c r="F132" i="30"/>
  <c r="E132" i="30"/>
  <c r="D132" i="30"/>
  <c r="O131" i="30"/>
  <c r="N131" i="30"/>
  <c r="M131" i="30"/>
  <c r="L131" i="30"/>
  <c r="K131" i="30"/>
  <c r="G131" i="30"/>
  <c r="F131" i="30"/>
  <c r="E131" i="30"/>
  <c r="D131" i="30"/>
  <c r="O130" i="30"/>
  <c r="N130" i="30"/>
  <c r="M130" i="30"/>
  <c r="L130" i="30"/>
  <c r="K130" i="30"/>
  <c r="G130" i="30"/>
  <c r="F130" i="30"/>
  <c r="E130" i="30"/>
  <c r="D130" i="30"/>
  <c r="O129" i="30"/>
  <c r="N129" i="30"/>
  <c r="M129" i="30"/>
  <c r="L129" i="30"/>
  <c r="K129" i="30"/>
  <c r="G129" i="30"/>
  <c r="F129" i="30"/>
  <c r="E129" i="30"/>
  <c r="D129" i="30"/>
  <c r="K128" i="30"/>
  <c r="G128" i="30"/>
  <c r="F128" i="30"/>
  <c r="E128" i="30"/>
  <c r="D128" i="30"/>
  <c r="K127" i="30"/>
  <c r="G127" i="30"/>
  <c r="F127" i="30"/>
  <c r="E127" i="30"/>
  <c r="D127" i="30"/>
  <c r="K126" i="30"/>
  <c r="G126" i="30"/>
  <c r="F126" i="30"/>
  <c r="E126" i="30"/>
  <c r="D126" i="30"/>
  <c r="K125" i="30"/>
  <c r="G125" i="30"/>
  <c r="F125" i="30"/>
  <c r="E125" i="30"/>
  <c r="D125" i="30"/>
  <c r="K124" i="30"/>
  <c r="G124" i="30"/>
  <c r="F124" i="30"/>
  <c r="E124" i="30"/>
  <c r="D124" i="30"/>
  <c r="K123" i="30"/>
  <c r="G123" i="30"/>
  <c r="F123" i="30"/>
  <c r="E123" i="30"/>
  <c r="D123" i="30"/>
  <c r="K122" i="30"/>
  <c r="G122" i="30"/>
  <c r="F122" i="30"/>
  <c r="E122" i="30"/>
  <c r="D122" i="30"/>
  <c r="K121" i="30"/>
  <c r="G121" i="30"/>
  <c r="F121" i="30"/>
  <c r="E121" i="30"/>
  <c r="D121" i="30"/>
  <c r="K120" i="30"/>
  <c r="G120" i="30"/>
  <c r="F120" i="30"/>
  <c r="E120" i="30"/>
  <c r="D120" i="30"/>
  <c r="K119" i="30"/>
  <c r="G119" i="30"/>
  <c r="F119" i="30"/>
  <c r="E119" i="30"/>
  <c r="D119" i="30"/>
  <c r="K118" i="30"/>
  <c r="G118" i="30"/>
  <c r="F118" i="30"/>
  <c r="E118" i="30"/>
  <c r="D118" i="30"/>
  <c r="K117" i="30"/>
  <c r="G117" i="30"/>
  <c r="F117" i="30"/>
  <c r="E117" i="30"/>
  <c r="D117" i="30"/>
  <c r="K116" i="30"/>
  <c r="G116" i="30"/>
  <c r="F116" i="30"/>
  <c r="E116" i="30"/>
  <c r="D116" i="30"/>
  <c r="K115" i="30"/>
  <c r="G115" i="30"/>
  <c r="F115" i="30"/>
  <c r="E115" i="30"/>
  <c r="D115" i="30"/>
  <c r="K114" i="30"/>
  <c r="G114" i="30"/>
  <c r="F114" i="30"/>
  <c r="E114" i="30"/>
  <c r="D114" i="30"/>
  <c r="O113" i="30"/>
  <c r="N113" i="30"/>
  <c r="M113" i="30"/>
  <c r="L113" i="30"/>
  <c r="G113" i="30"/>
  <c r="F113" i="30"/>
  <c r="E113" i="30"/>
  <c r="D113" i="30"/>
  <c r="O112" i="30"/>
  <c r="N112" i="30"/>
  <c r="M112" i="30"/>
  <c r="L112" i="30"/>
  <c r="G112" i="30"/>
  <c r="F112" i="30"/>
  <c r="E112" i="30"/>
  <c r="D112" i="30"/>
  <c r="O111" i="30"/>
  <c r="N111" i="30"/>
  <c r="M111" i="30"/>
  <c r="L111" i="30"/>
  <c r="G111" i="30"/>
  <c r="F111" i="30"/>
  <c r="E111" i="30"/>
  <c r="D111" i="30"/>
  <c r="G110" i="30"/>
  <c r="F110" i="30"/>
  <c r="E110" i="30"/>
  <c r="D110" i="30"/>
  <c r="G109" i="30"/>
  <c r="F109" i="30"/>
  <c r="E109" i="30"/>
  <c r="D109" i="30"/>
  <c r="G108" i="30"/>
  <c r="F108" i="30"/>
  <c r="E108" i="30"/>
  <c r="D108" i="30"/>
  <c r="G107" i="30"/>
  <c r="F107" i="30"/>
  <c r="E107" i="30"/>
  <c r="D107" i="30"/>
  <c r="G106" i="30"/>
  <c r="F106" i="30"/>
  <c r="E106" i="30"/>
  <c r="D106" i="30"/>
  <c r="G105" i="30"/>
  <c r="F105" i="30"/>
  <c r="E105" i="30"/>
  <c r="D105" i="30"/>
  <c r="G104" i="30"/>
  <c r="F104" i="30"/>
  <c r="E104" i="30"/>
  <c r="D104" i="30"/>
  <c r="G103" i="30"/>
  <c r="F103" i="30"/>
  <c r="E103" i="30"/>
  <c r="D103" i="30"/>
  <c r="G102" i="30"/>
  <c r="F102" i="30"/>
  <c r="E102" i="30"/>
  <c r="D102" i="30"/>
  <c r="G101" i="30"/>
  <c r="F101" i="30"/>
  <c r="E101" i="30"/>
  <c r="D101" i="30"/>
  <c r="G100" i="30"/>
  <c r="F100" i="30"/>
  <c r="E100" i="30"/>
  <c r="D100" i="30"/>
  <c r="G99" i="30"/>
  <c r="F99" i="30"/>
  <c r="E99" i="30"/>
  <c r="D99" i="30"/>
  <c r="G98" i="30"/>
  <c r="F98" i="30"/>
  <c r="E98" i="30"/>
  <c r="D98" i="30"/>
  <c r="G97" i="30"/>
  <c r="F97" i="30"/>
  <c r="E97" i="30"/>
  <c r="D97" i="30"/>
  <c r="G96" i="30"/>
  <c r="F96" i="30"/>
  <c r="E96" i="30"/>
  <c r="D96" i="30"/>
  <c r="O95" i="30"/>
  <c r="N95" i="30"/>
  <c r="M95" i="30"/>
  <c r="L95" i="30"/>
  <c r="G95" i="30"/>
  <c r="F95" i="30"/>
  <c r="E95" i="30"/>
  <c r="D95" i="30"/>
  <c r="O94" i="30"/>
  <c r="N94" i="30"/>
  <c r="M94" i="30"/>
  <c r="L94" i="30"/>
  <c r="G94" i="30"/>
  <c r="F94" i="30"/>
  <c r="E94" i="30"/>
  <c r="D94" i="30"/>
  <c r="O93" i="30"/>
  <c r="N93" i="30"/>
  <c r="M93" i="30"/>
  <c r="L93" i="30"/>
  <c r="G93" i="30"/>
  <c r="F93" i="30"/>
  <c r="E93" i="30"/>
  <c r="D93" i="30"/>
  <c r="G92" i="30"/>
  <c r="F92" i="30"/>
  <c r="E92" i="30"/>
  <c r="D92" i="30"/>
  <c r="G91" i="30"/>
  <c r="F91" i="30"/>
  <c r="E91" i="30"/>
  <c r="D91" i="30"/>
  <c r="G90" i="30"/>
  <c r="F90" i="30"/>
  <c r="E90" i="30"/>
  <c r="D90" i="30"/>
  <c r="G89" i="30"/>
  <c r="F89" i="30"/>
  <c r="E89" i="30"/>
  <c r="D89" i="30"/>
  <c r="G88" i="30"/>
  <c r="F88" i="30"/>
  <c r="E88" i="30"/>
  <c r="D88" i="30"/>
  <c r="G87" i="30"/>
  <c r="F87" i="30"/>
  <c r="E87" i="30"/>
  <c r="D87" i="30"/>
  <c r="G86" i="30"/>
  <c r="F86" i="30"/>
  <c r="E86" i="30"/>
  <c r="D86" i="30"/>
  <c r="G85" i="30"/>
  <c r="F85" i="30"/>
  <c r="E85" i="30"/>
  <c r="D85" i="30"/>
  <c r="G84" i="30"/>
  <c r="F84" i="30"/>
  <c r="E84" i="30"/>
  <c r="D84" i="30"/>
  <c r="G83" i="30"/>
  <c r="F83" i="30"/>
  <c r="E83" i="30"/>
  <c r="D83" i="30"/>
  <c r="G82" i="30"/>
  <c r="F82" i="30"/>
  <c r="E82" i="30"/>
  <c r="D82" i="30"/>
  <c r="G81" i="30"/>
  <c r="F81" i="30"/>
  <c r="E81" i="30"/>
  <c r="D81" i="30"/>
  <c r="G80" i="30"/>
  <c r="F80" i="30"/>
  <c r="E80" i="30"/>
  <c r="D80" i="30"/>
  <c r="G79" i="30"/>
  <c r="F79" i="30"/>
  <c r="E79" i="30"/>
  <c r="D79" i="30"/>
  <c r="G78" i="30"/>
  <c r="F78" i="30"/>
  <c r="E78" i="30"/>
  <c r="D78" i="30"/>
  <c r="O77" i="30"/>
  <c r="N77" i="30"/>
  <c r="M77" i="30"/>
  <c r="L77" i="30"/>
  <c r="K77" i="30"/>
  <c r="G77" i="30"/>
  <c r="F77" i="30"/>
  <c r="E77" i="30"/>
  <c r="D77" i="30"/>
  <c r="O76" i="30"/>
  <c r="N76" i="30"/>
  <c r="M76" i="30"/>
  <c r="L76" i="30"/>
  <c r="K76" i="30"/>
  <c r="G76" i="30"/>
  <c r="F76" i="30"/>
  <c r="E76" i="30"/>
  <c r="D76" i="30"/>
  <c r="O75" i="30"/>
  <c r="N75" i="30"/>
  <c r="M75" i="30"/>
  <c r="L75" i="30"/>
  <c r="K75" i="30"/>
  <c r="G75" i="30"/>
  <c r="F75" i="30"/>
  <c r="E75" i="30"/>
  <c r="D75" i="30"/>
  <c r="K74" i="30"/>
  <c r="G74" i="30"/>
  <c r="F74" i="30"/>
  <c r="E74" i="30"/>
  <c r="D74" i="30"/>
  <c r="K73" i="30"/>
  <c r="G73" i="30"/>
  <c r="F73" i="30"/>
  <c r="E73" i="30"/>
  <c r="D73" i="30"/>
  <c r="K72" i="30"/>
  <c r="G72" i="30"/>
  <c r="F72" i="30"/>
  <c r="E72" i="30"/>
  <c r="D72" i="30"/>
  <c r="K71" i="30"/>
  <c r="G71" i="30"/>
  <c r="F71" i="30"/>
  <c r="E71" i="30"/>
  <c r="D71" i="30"/>
  <c r="K70" i="30"/>
  <c r="G70" i="30"/>
  <c r="F70" i="30"/>
  <c r="E70" i="30"/>
  <c r="D70" i="30"/>
  <c r="K69" i="30"/>
  <c r="G69" i="30"/>
  <c r="F69" i="30"/>
  <c r="E69" i="30"/>
  <c r="D69" i="30"/>
  <c r="K68" i="30"/>
  <c r="G68" i="30"/>
  <c r="F68" i="30"/>
  <c r="E68" i="30"/>
  <c r="D68" i="30"/>
  <c r="K67" i="30"/>
  <c r="G67" i="30"/>
  <c r="F67" i="30"/>
  <c r="E67" i="30"/>
  <c r="D67" i="30"/>
  <c r="K66" i="30"/>
  <c r="G66" i="30"/>
  <c r="F66" i="30"/>
  <c r="E66" i="30"/>
  <c r="D66" i="30"/>
  <c r="K65" i="30"/>
  <c r="G65" i="30"/>
  <c r="F65" i="30"/>
  <c r="E65" i="30"/>
  <c r="D65" i="30"/>
  <c r="K64" i="30"/>
  <c r="G64" i="30"/>
  <c r="F64" i="30"/>
  <c r="E64" i="30"/>
  <c r="D64" i="30"/>
  <c r="K63" i="30"/>
  <c r="G63" i="30"/>
  <c r="F63" i="30"/>
  <c r="E63" i="30"/>
  <c r="D63" i="30"/>
  <c r="K62" i="30"/>
  <c r="G62" i="30"/>
  <c r="F62" i="30"/>
  <c r="E62" i="30"/>
  <c r="D62" i="30"/>
  <c r="K61" i="30"/>
  <c r="G61" i="30"/>
  <c r="F61" i="30"/>
  <c r="E61" i="30"/>
  <c r="D61" i="30"/>
  <c r="K60" i="30"/>
  <c r="G60" i="30"/>
  <c r="F60" i="30"/>
  <c r="E60" i="30"/>
  <c r="D60" i="30"/>
  <c r="O59" i="30"/>
  <c r="N59" i="30"/>
  <c r="M59" i="30"/>
  <c r="L59" i="30"/>
  <c r="K59" i="30"/>
  <c r="G59" i="30"/>
  <c r="F59" i="30"/>
  <c r="E59" i="30"/>
  <c r="D59" i="30"/>
  <c r="O58" i="30"/>
  <c r="N58" i="30"/>
  <c r="M58" i="30"/>
  <c r="L58" i="30"/>
  <c r="K58" i="30"/>
  <c r="G58" i="30"/>
  <c r="F58" i="30"/>
  <c r="E58" i="30"/>
  <c r="D58" i="30"/>
  <c r="O57" i="30"/>
  <c r="N57" i="30"/>
  <c r="M57" i="30"/>
  <c r="L57" i="30"/>
  <c r="K57" i="30"/>
  <c r="G57" i="30"/>
  <c r="F57" i="30"/>
  <c r="E57" i="30"/>
  <c r="D57" i="30"/>
  <c r="K56" i="30"/>
  <c r="G56" i="30"/>
  <c r="F56" i="30"/>
  <c r="E56" i="30"/>
  <c r="D56" i="30"/>
  <c r="K55" i="30"/>
  <c r="G55" i="30"/>
  <c r="F55" i="30"/>
  <c r="E55" i="30"/>
  <c r="D55" i="30"/>
  <c r="K54" i="30"/>
  <c r="G54" i="30"/>
  <c r="F54" i="30"/>
  <c r="E54" i="30"/>
  <c r="D54" i="30"/>
  <c r="K53" i="30"/>
  <c r="G53" i="30"/>
  <c r="F53" i="30"/>
  <c r="E53" i="30"/>
  <c r="D53" i="30"/>
  <c r="K52" i="30"/>
  <c r="G52" i="30"/>
  <c r="F52" i="30"/>
  <c r="E52" i="30"/>
  <c r="D52" i="30"/>
  <c r="K51" i="30"/>
  <c r="G51" i="30"/>
  <c r="F51" i="30"/>
  <c r="E51" i="30"/>
  <c r="D51" i="30"/>
  <c r="K50" i="30"/>
  <c r="G50" i="30"/>
  <c r="F50" i="30"/>
  <c r="E50" i="30"/>
  <c r="D50" i="30"/>
  <c r="K49" i="30"/>
  <c r="G49" i="30"/>
  <c r="F49" i="30"/>
  <c r="E49" i="30"/>
  <c r="D49" i="30"/>
  <c r="K48" i="30"/>
  <c r="G48" i="30"/>
  <c r="F48" i="30"/>
  <c r="E48" i="30"/>
  <c r="D48" i="30"/>
  <c r="K47" i="30"/>
  <c r="G47" i="30"/>
  <c r="F47" i="30"/>
  <c r="E47" i="30"/>
  <c r="D47" i="30"/>
  <c r="K46" i="30"/>
  <c r="G46" i="30"/>
  <c r="F46" i="30"/>
  <c r="E46" i="30"/>
  <c r="D46" i="30"/>
  <c r="K45" i="30"/>
  <c r="G45" i="30"/>
  <c r="F45" i="30"/>
  <c r="E45" i="30"/>
  <c r="D45" i="30"/>
  <c r="K44" i="30"/>
  <c r="G44" i="30"/>
  <c r="F44" i="30"/>
  <c r="E44" i="30"/>
  <c r="D44" i="30"/>
  <c r="K43" i="30"/>
  <c r="G43" i="30"/>
  <c r="F43" i="30"/>
  <c r="E43" i="30"/>
  <c r="D43" i="30"/>
  <c r="K42" i="30"/>
  <c r="G42" i="30"/>
  <c r="F42" i="30"/>
  <c r="E42" i="30"/>
  <c r="D42" i="30"/>
  <c r="O41" i="30"/>
  <c r="N41" i="30"/>
  <c r="M41" i="30"/>
  <c r="L41" i="30"/>
  <c r="K41" i="30"/>
  <c r="G41" i="30"/>
  <c r="F41" i="30"/>
  <c r="E41" i="30"/>
  <c r="D41" i="30"/>
  <c r="O40" i="30"/>
  <c r="N40" i="30"/>
  <c r="M40" i="30"/>
  <c r="L40" i="30"/>
  <c r="K40" i="30"/>
  <c r="G40" i="30"/>
  <c r="F40" i="30"/>
  <c r="E40" i="30"/>
  <c r="D40" i="30"/>
  <c r="O39" i="30"/>
  <c r="N39" i="30"/>
  <c r="M39" i="30"/>
  <c r="L39" i="30"/>
  <c r="K39" i="30"/>
  <c r="G39" i="30"/>
  <c r="F39" i="30"/>
  <c r="E39" i="30"/>
  <c r="D39" i="30"/>
  <c r="K38" i="30"/>
  <c r="G38" i="30"/>
  <c r="F38" i="30"/>
  <c r="E38" i="30"/>
  <c r="D38" i="30"/>
  <c r="K37" i="30"/>
  <c r="G37" i="30"/>
  <c r="F37" i="30"/>
  <c r="E37" i="30"/>
  <c r="D37" i="30"/>
  <c r="K36" i="30"/>
  <c r="G36" i="30"/>
  <c r="F36" i="30"/>
  <c r="E36" i="30"/>
  <c r="D36" i="30"/>
  <c r="K35" i="30"/>
  <c r="G35" i="30"/>
  <c r="F35" i="30"/>
  <c r="E35" i="30"/>
  <c r="D35" i="30"/>
  <c r="K34" i="30"/>
  <c r="G34" i="30"/>
  <c r="F34" i="30"/>
  <c r="E34" i="30"/>
  <c r="D34" i="30"/>
  <c r="K33" i="30"/>
  <c r="G33" i="30"/>
  <c r="F33" i="30"/>
  <c r="E33" i="30"/>
  <c r="D33" i="30"/>
  <c r="K32" i="30"/>
  <c r="G32" i="30"/>
  <c r="F32" i="30"/>
  <c r="E32" i="30"/>
  <c r="D32" i="30"/>
  <c r="K31" i="30"/>
  <c r="G31" i="30"/>
  <c r="F31" i="30"/>
  <c r="E31" i="30"/>
  <c r="D31" i="30"/>
  <c r="K30" i="30"/>
  <c r="G30" i="30"/>
  <c r="F30" i="30"/>
  <c r="E30" i="30"/>
  <c r="D30" i="30"/>
  <c r="K29" i="30"/>
  <c r="G29" i="30"/>
  <c r="F29" i="30"/>
  <c r="E29" i="30"/>
  <c r="D29" i="30"/>
  <c r="K28" i="30"/>
  <c r="G28" i="30"/>
  <c r="F28" i="30"/>
  <c r="E28" i="30"/>
  <c r="D28" i="30"/>
  <c r="K27" i="30"/>
  <c r="G27" i="30"/>
  <c r="F27" i="30"/>
  <c r="E27" i="30"/>
  <c r="D27" i="30"/>
  <c r="K26" i="30"/>
  <c r="G26" i="30"/>
  <c r="F26" i="30"/>
  <c r="E26" i="30"/>
  <c r="D26" i="30"/>
  <c r="K25" i="30"/>
  <c r="G25" i="30"/>
  <c r="F25" i="30"/>
  <c r="E25" i="30"/>
  <c r="D25" i="30"/>
  <c r="K24" i="30"/>
  <c r="G24" i="30"/>
  <c r="F24" i="30"/>
  <c r="E24" i="30"/>
  <c r="D24" i="30"/>
  <c r="O23" i="30"/>
  <c r="N23" i="30"/>
  <c r="M23" i="30"/>
  <c r="L23" i="30"/>
  <c r="H23" i="30"/>
  <c r="G23" i="30"/>
  <c r="F23" i="30"/>
  <c r="E23" i="30"/>
  <c r="D23" i="30"/>
  <c r="O22" i="30"/>
  <c r="N22" i="30"/>
  <c r="M22" i="30"/>
  <c r="L22" i="30"/>
  <c r="H22" i="30"/>
  <c r="G22" i="30"/>
  <c r="F22" i="30"/>
  <c r="E22" i="30"/>
  <c r="D22" i="30"/>
  <c r="O21" i="30"/>
  <c r="N21" i="30"/>
  <c r="M21" i="30"/>
  <c r="L21" i="30"/>
  <c r="H21" i="30"/>
  <c r="G21" i="30"/>
  <c r="F21" i="30"/>
  <c r="E21" i="30"/>
  <c r="D21" i="30"/>
  <c r="G20" i="30"/>
  <c r="F20" i="30"/>
  <c r="E20" i="30"/>
  <c r="D20" i="30"/>
  <c r="G19" i="30"/>
  <c r="F19" i="30"/>
  <c r="E19" i="30"/>
  <c r="D19" i="30"/>
  <c r="G18" i="30"/>
  <c r="F18" i="30"/>
  <c r="E18" i="30"/>
  <c r="D18" i="30"/>
  <c r="G17" i="30"/>
  <c r="F17" i="30"/>
  <c r="E17" i="30"/>
  <c r="D17" i="30"/>
  <c r="G16" i="30"/>
  <c r="F16" i="30"/>
  <c r="E16" i="30"/>
  <c r="D16" i="30"/>
  <c r="G15" i="30"/>
  <c r="F15" i="30"/>
  <c r="E15" i="30"/>
  <c r="D15" i="30"/>
  <c r="G14" i="30"/>
  <c r="F14" i="30"/>
  <c r="E14" i="30"/>
  <c r="D14" i="30"/>
  <c r="G13" i="30"/>
  <c r="F13" i="30"/>
  <c r="E13" i="30"/>
  <c r="D13" i="30"/>
  <c r="G12" i="30"/>
  <c r="F12" i="30"/>
  <c r="E12" i="30"/>
  <c r="D12" i="30"/>
  <c r="G11" i="30"/>
  <c r="F11" i="30"/>
  <c r="E11" i="30"/>
  <c r="D11" i="30"/>
  <c r="G10" i="30"/>
  <c r="F10" i="30"/>
  <c r="E10" i="30"/>
  <c r="D10" i="30"/>
  <c r="G9" i="30"/>
  <c r="F9" i="30"/>
  <c r="E9" i="30"/>
  <c r="D9" i="30"/>
  <c r="G8" i="30"/>
  <c r="F8" i="30"/>
  <c r="E8" i="30"/>
  <c r="D8" i="30"/>
  <c r="G7" i="30"/>
  <c r="F7" i="30"/>
  <c r="E7" i="30"/>
  <c r="D7" i="30"/>
  <c r="G6" i="30"/>
  <c r="F6" i="30"/>
  <c r="E6" i="30"/>
  <c r="D6" i="30"/>
  <c r="C8" i="29"/>
  <c r="D8" i="29"/>
  <c r="E8" i="29"/>
  <c r="E45" i="29" s="1"/>
  <c r="F8" i="29"/>
  <c r="I8" i="29"/>
  <c r="K8" i="29"/>
  <c r="M8" i="29"/>
  <c r="S8" i="29"/>
  <c r="U8" i="29"/>
  <c r="W8" i="29"/>
  <c r="Y8" i="29"/>
  <c r="Z8" i="29"/>
  <c r="AB8" i="29"/>
  <c r="C9" i="29"/>
  <c r="C78" i="29" s="1"/>
  <c r="D9" i="29"/>
  <c r="D78" i="29" s="1"/>
  <c r="E9" i="29"/>
  <c r="E78" i="29" s="1"/>
  <c r="F9" i="29"/>
  <c r="F78" i="29" s="1"/>
  <c r="I9" i="29"/>
  <c r="I78" i="29" s="1"/>
  <c r="K9" i="29"/>
  <c r="K78" i="29" s="1"/>
  <c r="M9" i="29"/>
  <c r="M78" i="29" s="1"/>
  <c r="S9" i="29"/>
  <c r="S78" i="29" s="1"/>
  <c r="U9" i="29"/>
  <c r="U78" i="29" s="1"/>
  <c r="W9" i="29"/>
  <c r="W78" i="29" s="1"/>
  <c r="Y9" i="29"/>
  <c r="Y78" i="29" s="1"/>
  <c r="Z9" i="29"/>
  <c r="Z78" i="29" s="1"/>
  <c r="AB9" i="29"/>
  <c r="AB78" i="29" s="1"/>
  <c r="C10" i="29"/>
  <c r="C79" i="29" s="1"/>
  <c r="D10" i="29"/>
  <c r="E10" i="29"/>
  <c r="F10" i="29"/>
  <c r="I10" i="29"/>
  <c r="K10" i="29"/>
  <c r="K79" i="29" s="1"/>
  <c r="M10" i="29"/>
  <c r="S10" i="29"/>
  <c r="U10" i="29"/>
  <c r="W10" i="29"/>
  <c r="W79" i="29" s="1"/>
  <c r="Y10" i="29"/>
  <c r="Z10" i="29"/>
  <c r="AB10" i="29"/>
  <c r="C11" i="29"/>
  <c r="C80" i="29" s="1"/>
  <c r="D11" i="29"/>
  <c r="D80" i="29" s="1"/>
  <c r="E11" i="29"/>
  <c r="E80" i="29" s="1"/>
  <c r="F11" i="29"/>
  <c r="F80" i="29" s="1"/>
  <c r="I11" i="29"/>
  <c r="I80" i="29" s="1"/>
  <c r="K11" i="29"/>
  <c r="K80" i="29" s="1"/>
  <c r="M11" i="29"/>
  <c r="M80" i="29" s="1"/>
  <c r="S11" i="29"/>
  <c r="S80" i="29" s="1"/>
  <c r="U11" i="29"/>
  <c r="U80" i="29" s="1"/>
  <c r="W11" i="29"/>
  <c r="W80" i="29" s="1"/>
  <c r="Y11" i="29"/>
  <c r="Y80" i="29" s="1"/>
  <c r="Z11" i="29"/>
  <c r="Z80" i="29" s="1"/>
  <c r="AB11" i="29"/>
  <c r="AB80" i="29" s="1"/>
  <c r="C12" i="29"/>
  <c r="D12" i="29"/>
  <c r="E12" i="29"/>
  <c r="F12" i="29"/>
  <c r="F61" i="29" s="1"/>
  <c r="I12" i="29"/>
  <c r="I61" i="29" s="1"/>
  <c r="K12" i="29"/>
  <c r="K61" i="29" s="1"/>
  <c r="M12" i="29"/>
  <c r="M61" i="29" s="1"/>
  <c r="S12" i="29"/>
  <c r="S61" i="29" s="1"/>
  <c r="U12" i="29"/>
  <c r="U61" i="29" s="1"/>
  <c r="W12" i="29"/>
  <c r="W61" i="29" s="1"/>
  <c r="Y12" i="29"/>
  <c r="Y61" i="29" s="1"/>
  <c r="Z12" i="29"/>
  <c r="Z61" i="29" s="1"/>
  <c r="AB12" i="29"/>
  <c r="AB61" i="29" s="1"/>
  <c r="C13" i="29"/>
  <c r="C71" i="29" s="1"/>
  <c r="D13" i="29"/>
  <c r="D71" i="29" s="1"/>
  <c r="E13" i="29"/>
  <c r="E71" i="29" s="1"/>
  <c r="F13" i="29"/>
  <c r="F71" i="29" s="1"/>
  <c r="I13" i="29"/>
  <c r="I71" i="29" s="1"/>
  <c r="K13" i="29"/>
  <c r="K71" i="29" s="1"/>
  <c r="M13" i="29"/>
  <c r="M71" i="29" s="1"/>
  <c r="S13" i="29"/>
  <c r="S71" i="29" s="1"/>
  <c r="U13" i="29"/>
  <c r="U71" i="29" s="1"/>
  <c r="W13" i="29"/>
  <c r="W71" i="29" s="1"/>
  <c r="Y13" i="29"/>
  <c r="Y71" i="29" s="1"/>
  <c r="Z13" i="29"/>
  <c r="Z71" i="29" s="1"/>
  <c r="AB13" i="29"/>
  <c r="AB71" i="29" s="1"/>
  <c r="C14" i="29"/>
  <c r="C72" i="29" s="1"/>
  <c r="D14" i="29"/>
  <c r="D72" i="29" s="1"/>
  <c r="E14" i="29"/>
  <c r="E72" i="29" s="1"/>
  <c r="F14" i="29"/>
  <c r="F72" i="29" s="1"/>
  <c r="I14" i="29"/>
  <c r="I72" i="29" s="1"/>
  <c r="K14" i="29"/>
  <c r="K72" i="29" s="1"/>
  <c r="M14" i="29"/>
  <c r="M72" i="29" s="1"/>
  <c r="S14" i="29"/>
  <c r="S72" i="29" s="1"/>
  <c r="U14" i="29"/>
  <c r="U72" i="29" s="1"/>
  <c r="W14" i="29"/>
  <c r="W72" i="29" s="1"/>
  <c r="Y14" i="29"/>
  <c r="Y72" i="29" s="1"/>
  <c r="Z14" i="29"/>
  <c r="Z72" i="29" s="1"/>
  <c r="AB14" i="29"/>
  <c r="AB72" i="29" s="1"/>
  <c r="C15" i="29"/>
  <c r="C59" i="29" s="1"/>
  <c r="D15" i="29"/>
  <c r="D59" i="29" s="1"/>
  <c r="E15" i="29"/>
  <c r="E59" i="29" s="1"/>
  <c r="F15" i="29"/>
  <c r="F59" i="29" s="1"/>
  <c r="I15" i="29"/>
  <c r="I59" i="29" s="1"/>
  <c r="K15" i="29"/>
  <c r="K59" i="29" s="1"/>
  <c r="M15" i="29"/>
  <c r="M59" i="29" s="1"/>
  <c r="S15" i="29"/>
  <c r="S59" i="29" s="1"/>
  <c r="U15" i="29"/>
  <c r="U59" i="29" s="1"/>
  <c r="W15" i="29"/>
  <c r="W59" i="29" s="1"/>
  <c r="Y15" i="29"/>
  <c r="Y59" i="29" s="1"/>
  <c r="Z15" i="29"/>
  <c r="Z59" i="29" s="1"/>
  <c r="AB15" i="29"/>
  <c r="AB59" i="29" s="1"/>
  <c r="C16" i="29"/>
  <c r="C60" i="29" s="1"/>
  <c r="D16" i="29"/>
  <c r="D60" i="29" s="1"/>
  <c r="E16" i="29"/>
  <c r="E60" i="29" s="1"/>
  <c r="F16" i="29"/>
  <c r="F60" i="29" s="1"/>
  <c r="I16" i="29"/>
  <c r="I60" i="29" s="1"/>
  <c r="K16" i="29"/>
  <c r="K60" i="29" s="1"/>
  <c r="M16" i="29"/>
  <c r="M60" i="29" s="1"/>
  <c r="S16" i="29"/>
  <c r="S60" i="29" s="1"/>
  <c r="U16" i="29"/>
  <c r="U60" i="29" s="1"/>
  <c r="W16" i="29"/>
  <c r="W60" i="29" s="1"/>
  <c r="Y16" i="29"/>
  <c r="Y60" i="29" s="1"/>
  <c r="Z16" i="29"/>
  <c r="Z60" i="29" s="1"/>
  <c r="AB16" i="29"/>
  <c r="AB60" i="29" s="1"/>
  <c r="C17" i="29"/>
  <c r="D17" i="29"/>
  <c r="E17" i="29"/>
  <c r="F17" i="29"/>
  <c r="I17" i="29"/>
  <c r="K17" i="29"/>
  <c r="M17" i="29"/>
  <c r="S17" i="29"/>
  <c r="U17" i="29"/>
  <c r="W17" i="29"/>
  <c r="Y17" i="29"/>
  <c r="Z17" i="29"/>
  <c r="AB17" i="29"/>
  <c r="C18" i="29"/>
  <c r="C46" i="29" s="1"/>
  <c r="D18" i="29"/>
  <c r="D46" i="29" s="1"/>
  <c r="E18" i="29"/>
  <c r="E46" i="29" s="1"/>
  <c r="F18" i="29"/>
  <c r="F46" i="29" s="1"/>
  <c r="I18" i="29"/>
  <c r="I46" i="29" s="1"/>
  <c r="K18" i="29"/>
  <c r="K46" i="29" s="1"/>
  <c r="M18" i="29"/>
  <c r="M46" i="29" s="1"/>
  <c r="S18" i="29"/>
  <c r="S46" i="29" s="1"/>
  <c r="U18" i="29"/>
  <c r="U46" i="29" s="1"/>
  <c r="W18" i="29"/>
  <c r="W46" i="29" s="1"/>
  <c r="Y18" i="29"/>
  <c r="Y46" i="29" s="1"/>
  <c r="Z18" i="29"/>
  <c r="Z46" i="29" s="1"/>
  <c r="AB18" i="29"/>
  <c r="AB46" i="29" s="1"/>
  <c r="C19" i="29"/>
  <c r="D19" i="29"/>
  <c r="E19" i="29"/>
  <c r="F19" i="29"/>
  <c r="I19" i="29"/>
  <c r="K19" i="29"/>
  <c r="M19" i="29"/>
  <c r="S19" i="29"/>
  <c r="U19" i="29"/>
  <c r="W19" i="29"/>
  <c r="Y19" i="29"/>
  <c r="Z19" i="29"/>
  <c r="Z47" i="29" s="1"/>
  <c r="AB19" i="29"/>
  <c r="C20" i="29"/>
  <c r="D20" i="29"/>
  <c r="E20" i="29"/>
  <c r="F20" i="29"/>
  <c r="I20" i="29"/>
  <c r="I30" i="29" s="1"/>
  <c r="K20" i="29"/>
  <c r="M20" i="29"/>
  <c r="S20" i="29"/>
  <c r="U20" i="29"/>
  <c r="W20" i="29"/>
  <c r="Y20" i="29"/>
  <c r="Z20" i="29"/>
  <c r="AB20" i="29"/>
  <c r="C21" i="29"/>
  <c r="C91" i="29" s="1"/>
  <c r="D21" i="29"/>
  <c r="D91" i="29" s="1"/>
  <c r="E21" i="29"/>
  <c r="E91" i="29" s="1"/>
  <c r="F21" i="29"/>
  <c r="F91" i="29" s="1"/>
  <c r="I21" i="29"/>
  <c r="I91" i="29" s="1"/>
  <c r="K21" i="29"/>
  <c r="K91" i="29" s="1"/>
  <c r="M21" i="29"/>
  <c r="M91" i="29" s="1"/>
  <c r="S21" i="29"/>
  <c r="S91" i="29" s="1"/>
  <c r="U21" i="29"/>
  <c r="U91" i="29" s="1"/>
  <c r="W21" i="29"/>
  <c r="W91" i="29" s="1"/>
  <c r="Y21" i="29"/>
  <c r="Y91" i="29" s="1"/>
  <c r="Z21" i="29"/>
  <c r="Z91" i="29" s="1"/>
  <c r="AB21" i="29"/>
  <c r="AB91" i="29" s="1"/>
  <c r="C22" i="29"/>
  <c r="C48" i="29" s="1"/>
  <c r="D22" i="29"/>
  <c r="D48" i="29" s="1"/>
  <c r="E22" i="29"/>
  <c r="E48" i="29" s="1"/>
  <c r="F22" i="29"/>
  <c r="F48" i="29" s="1"/>
  <c r="I22" i="29"/>
  <c r="I48" i="29" s="1"/>
  <c r="K22" i="29"/>
  <c r="K48" i="29" s="1"/>
  <c r="M22" i="29"/>
  <c r="M48" i="29" s="1"/>
  <c r="S22" i="29"/>
  <c r="S48" i="29" s="1"/>
  <c r="U22" i="29"/>
  <c r="U48" i="29" s="1"/>
  <c r="W22" i="29"/>
  <c r="W48" i="29" s="1"/>
  <c r="Y22" i="29"/>
  <c r="Y48" i="29" s="1"/>
  <c r="Z22" i="29"/>
  <c r="Z48" i="29" s="1"/>
  <c r="AB22" i="29"/>
  <c r="AB29" i="29" s="1"/>
  <c r="C23" i="29"/>
  <c r="C66" i="29" s="1"/>
  <c r="D23" i="29"/>
  <c r="D66" i="29" s="1"/>
  <c r="E23" i="29"/>
  <c r="E66" i="29" s="1"/>
  <c r="F23" i="29"/>
  <c r="F66" i="29" s="1"/>
  <c r="I23" i="29"/>
  <c r="I66" i="29" s="1"/>
  <c r="K23" i="29"/>
  <c r="K66" i="29" s="1"/>
  <c r="M23" i="29"/>
  <c r="M66" i="29" s="1"/>
  <c r="S23" i="29"/>
  <c r="S66" i="29" s="1"/>
  <c r="U23" i="29"/>
  <c r="U66" i="29" s="1"/>
  <c r="W23" i="29"/>
  <c r="W66" i="29" s="1"/>
  <c r="Y23" i="29"/>
  <c r="Y66" i="29" s="1"/>
  <c r="Z23" i="29"/>
  <c r="Z66" i="29" s="1"/>
  <c r="AB23" i="29"/>
  <c r="AB30" i="29" s="1"/>
  <c r="AB7" i="29"/>
  <c r="Z7" i="29"/>
  <c r="Y7" i="29"/>
  <c r="W7" i="29"/>
  <c r="U7" i="29"/>
  <c r="S7" i="29"/>
  <c r="M7" i="29"/>
  <c r="K7" i="29"/>
  <c r="I7" i="29"/>
  <c r="F7" i="29"/>
  <c r="E7" i="29"/>
  <c r="D7" i="29"/>
  <c r="C7" i="29"/>
  <c r="AB6" i="29"/>
  <c r="AB77" i="29" s="1"/>
  <c r="B44" i="27"/>
  <c r="BP23" i="27"/>
  <c r="H23" i="27"/>
  <c r="BI23" i="27" s="1"/>
  <c r="BJ23" i="27" s="1"/>
  <c r="BK23" i="27" s="1"/>
  <c r="BL23" i="27" s="1"/>
  <c r="BM23" i="27" s="1"/>
  <c r="BP24" i="27"/>
  <c r="H24" i="27"/>
  <c r="BC24" i="27" s="1"/>
  <c r="BD24" i="27" s="1"/>
  <c r="BE24" i="27" s="1"/>
  <c r="BF24" i="27" s="1"/>
  <c r="BG24" i="27" s="1"/>
  <c r="BO16" i="25"/>
  <c r="G16" i="25"/>
  <c r="L179" i="30"/>
  <c r="BO14" i="25"/>
  <c r="L175" i="30" s="1"/>
  <c r="G14" i="25"/>
  <c r="BO8" i="25"/>
  <c r="L170" i="30" s="1"/>
  <c r="G8" i="25"/>
  <c r="AI8" i="25" s="1"/>
  <c r="AV5" i="33"/>
  <c r="G5" i="33"/>
  <c r="P5" i="33" s="1"/>
  <c r="Q5" i="33" s="1"/>
  <c r="R5" i="33" s="1"/>
  <c r="S5" i="33" s="1"/>
  <c r="T5" i="33" s="1"/>
  <c r="AV4" i="33"/>
  <c r="G4" i="33"/>
  <c r="P4" i="33" s="1"/>
  <c r="Q4" i="33" s="1"/>
  <c r="R4" i="33" s="1"/>
  <c r="S4" i="33" s="1"/>
  <c r="T4" i="33" s="1"/>
  <c r="J99" i="29" s="1"/>
  <c r="AV3" i="33"/>
  <c r="G3" i="33"/>
  <c r="AC3" i="33" s="1"/>
  <c r="AD3" i="33" s="1"/>
  <c r="B41" i="27"/>
  <c r="L176" i="30"/>
  <c r="BO13" i="25"/>
  <c r="L174" i="30" s="1"/>
  <c r="G13" i="25"/>
  <c r="B40" i="27"/>
  <c r="M12" i="27" l="1"/>
  <c r="N12" i="27" s="1"/>
  <c r="O12" i="27" s="1"/>
  <c r="M8" i="27"/>
  <c r="N8" i="27" s="1"/>
  <c r="O8" i="27" s="1"/>
  <c r="M6" i="27"/>
  <c r="N6" i="27" s="1"/>
  <c r="O6" i="27" s="1"/>
  <c r="Q48" i="29"/>
  <c r="AE3" i="33"/>
  <c r="AF3" i="33" s="1"/>
  <c r="AG3" i="33" s="1"/>
  <c r="N98" i="29" s="1"/>
  <c r="AU10" i="27"/>
  <c r="AU11" i="27"/>
  <c r="Q46" i="29"/>
  <c r="O91" i="29"/>
  <c r="G46" i="29"/>
  <c r="AL4" i="27"/>
  <c r="AM4" i="27" s="1"/>
  <c r="AN4" i="27" s="1"/>
  <c r="AL11" i="27"/>
  <c r="AM11" i="27" s="1"/>
  <c r="AN11" i="27" s="1"/>
  <c r="AL29" i="27"/>
  <c r="AM29" i="27" s="1"/>
  <c r="AN29" i="27" s="1"/>
  <c r="AL9" i="27"/>
  <c r="AM9" i="27" s="1"/>
  <c r="AN9" i="27" s="1"/>
  <c r="AL12" i="27"/>
  <c r="AM12" i="27" s="1"/>
  <c r="AN12" i="27" s="1"/>
  <c r="AL3" i="27"/>
  <c r="AM3" i="27" s="1"/>
  <c r="AN3" i="27" s="1"/>
  <c r="M4" i="27"/>
  <c r="N4" i="27" s="1"/>
  <c r="O4" i="27" s="1"/>
  <c r="M3" i="27"/>
  <c r="N3" i="27" s="1"/>
  <c r="O3" i="27" s="1"/>
  <c r="M9" i="27"/>
  <c r="N9" i="27" s="1"/>
  <c r="O9" i="27" s="1"/>
  <c r="BS6" i="27"/>
  <c r="BT6" i="27" s="1"/>
  <c r="BU6" i="27" s="1"/>
  <c r="BS5" i="27"/>
  <c r="BT5" i="27" s="1"/>
  <c r="BU5" i="27" s="1"/>
  <c r="BS12" i="27"/>
  <c r="BT12" i="27" s="1"/>
  <c r="BU12" i="27" s="1"/>
  <c r="BS9" i="27"/>
  <c r="BT9" i="27" s="1"/>
  <c r="BU9" i="27" s="1"/>
  <c r="BS11" i="27"/>
  <c r="BT11" i="27" s="1"/>
  <c r="BU11" i="27" s="1"/>
  <c r="BS3" i="27"/>
  <c r="BT3" i="27" s="1"/>
  <c r="BU3" i="27" s="1"/>
  <c r="BS4" i="27"/>
  <c r="BT4" i="27" s="1"/>
  <c r="BU4" i="27" s="1"/>
  <c r="BW4" i="27" s="1"/>
  <c r="BS8" i="27"/>
  <c r="BT8" i="27" s="1"/>
  <c r="BU8" i="27" s="1"/>
  <c r="BS22" i="27"/>
  <c r="BT22" i="27" s="1"/>
  <c r="BU22" i="27" s="1"/>
  <c r="G79" i="29"/>
  <c r="I79" i="29"/>
  <c r="Q79" i="29"/>
  <c r="Y79" i="29"/>
  <c r="Z79" i="29"/>
  <c r="S79" i="29"/>
  <c r="D79" i="29"/>
  <c r="AB79" i="29"/>
  <c r="E79" i="29"/>
  <c r="M79" i="29"/>
  <c r="U79" i="29"/>
  <c r="F79" i="29"/>
  <c r="AB66" i="29"/>
  <c r="U45" i="29"/>
  <c r="F45" i="29"/>
  <c r="M45" i="29"/>
  <c r="I47" i="29"/>
  <c r="D45" i="29"/>
  <c r="AB45" i="29"/>
  <c r="F40" i="29"/>
  <c r="G45" i="29"/>
  <c r="O45" i="29"/>
  <c r="W45" i="29"/>
  <c r="K47" i="29"/>
  <c r="S47" i="29"/>
  <c r="Y47" i="29"/>
  <c r="C45" i="29"/>
  <c r="D47" i="29"/>
  <c r="AB47" i="29"/>
  <c r="I45" i="29"/>
  <c r="Q45" i="29"/>
  <c r="Y45" i="29"/>
  <c r="E47" i="29"/>
  <c r="M47" i="29"/>
  <c r="U47" i="29"/>
  <c r="C47" i="29"/>
  <c r="Z45" i="29"/>
  <c r="F47" i="29"/>
  <c r="AB48" i="29"/>
  <c r="K45" i="29"/>
  <c r="S45" i="29"/>
  <c r="G47" i="29"/>
  <c r="O47" i="29"/>
  <c r="W47" i="29"/>
  <c r="Q30" i="29"/>
  <c r="G40" i="29"/>
  <c r="O40" i="29"/>
  <c r="W40" i="29"/>
  <c r="Y30" i="29"/>
  <c r="E29" i="29"/>
  <c r="Z30" i="29"/>
  <c r="C30" i="29"/>
  <c r="K30" i="29"/>
  <c r="S30" i="29"/>
  <c r="I40" i="29"/>
  <c r="Q40" i="29"/>
  <c r="Y40" i="29"/>
  <c r="D30" i="29"/>
  <c r="Z40" i="29"/>
  <c r="E30" i="29"/>
  <c r="M30" i="29"/>
  <c r="U30" i="29"/>
  <c r="C40" i="29"/>
  <c r="K40" i="29"/>
  <c r="S40" i="29"/>
  <c r="F30" i="29"/>
  <c r="D40" i="29"/>
  <c r="AB40" i="29"/>
  <c r="G30" i="29"/>
  <c r="O30" i="29"/>
  <c r="W30" i="29"/>
  <c r="E40" i="29"/>
  <c r="M40" i="29"/>
  <c r="U40" i="29"/>
  <c r="D29" i="29"/>
  <c r="F29" i="29"/>
  <c r="S29" i="29"/>
  <c r="U29" i="29"/>
  <c r="I29" i="29"/>
  <c r="Q29" i="29"/>
  <c r="Y29" i="29"/>
  <c r="Z29" i="29"/>
  <c r="C29" i="29"/>
  <c r="K29" i="29"/>
  <c r="M29" i="29"/>
  <c r="G29" i="29"/>
  <c r="O29" i="29"/>
  <c r="W29" i="29"/>
  <c r="BW11" i="27"/>
  <c r="AI18" i="25"/>
  <c r="AJ18" i="25" s="1"/>
  <c r="AK18" i="25" s="1"/>
  <c r="AL18" i="25" s="1"/>
  <c r="P18" i="25"/>
  <c r="Q18" i="25" s="1"/>
  <c r="R18" i="25" s="1"/>
  <c r="S18" i="25" s="1"/>
  <c r="T18" i="25" s="1"/>
  <c r="AV18" i="25"/>
  <c r="AW18" i="25" s="1"/>
  <c r="AX18" i="25" s="1"/>
  <c r="AY18" i="25" s="1"/>
  <c r="AZ18" i="25" s="1"/>
  <c r="BP18" i="25"/>
  <c r="BQ18" i="25" s="1"/>
  <c r="BR18" i="25" s="1"/>
  <c r="AB18" i="25"/>
  <c r="AC18" i="25" s="1"/>
  <c r="AD18" i="25" s="1"/>
  <c r="AE18" i="25" s="1"/>
  <c r="AF18" i="25" s="1"/>
  <c r="J18" i="25"/>
  <c r="K18" i="25" s="1"/>
  <c r="L18" i="25" s="1"/>
  <c r="M18" i="25" s="1"/>
  <c r="N18" i="25" s="1"/>
  <c r="BH18" i="25"/>
  <c r="BI18" i="25" s="1"/>
  <c r="BJ18" i="25" s="1"/>
  <c r="BK18" i="25" s="1"/>
  <c r="BL18" i="25" s="1"/>
  <c r="AP18" i="25"/>
  <c r="AQ18" i="25" s="1"/>
  <c r="AR18" i="25" s="1"/>
  <c r="AS18" i="25" s="1"/>
  <c r="AT18" i="25" s="1"/>
  <c r="V18" i="25"/>
  <c r="W18" i="25" s="1"/>
  <c r="X18" i="25" s="1"/>
  <c r="Y18" i="25" s="1"/>
  <c r="Z18" i="25" s="1"/>
  <c r="Q20" i="27"/>
  <c r="R20" i="27" s="1"/>
  <c r="S20" i="27" s="1"/>
  <c r="T20" i="27" s="1"/>
  <c r="U20" i="27" s="1"/>
  <c r="AW19" i="27"/>
  <c r="AX19" i="27" s="1"/>
  <c r="AY19" i="27" s="1"/>
  <c r="AZ19" i="27" s="1"/>
  <c r="BA19" i="27" s="1"/>
  <c r="BQ19" i="27"/>
  <c r="BR19" i="27" s="1"/>
  <c r="BS19" i="27" s="1"/>
  <c r="BT19" i="27" s="1"/>
  <c r="BU19" i="27" s="1"/>
  <c r="AW20" i="27"/>
  <c r="AX20" i="27" s="1"/>
  <c r="AY20" i="27" s="1"/>
  <c r="AZ20" i="27" s="1"/>
  <c r="BA20" i="27" s="1"/>
  <c r="Q19" i="27"/>
  <c r="R19" i="27" s="1"/>
  <c r="S19" i="27" s="1"/>
  <c r="T19" i="27" s="1"/>
  <c r="U19" i="27" s="1"/>
  <c r="W19" i="27"/>
  <c r="X19" i="27" s="1"/>
  <c r="Y19" i="27" s="1"/>
  <c r="Z19" i="27" s="1"/>
  <c r="AA19" i="27" s="1"/>
  <c r="BQ20" i="27"/>
  <c r="BR20" i="27" s="1"/>
  <c r="BS20" i="27" s="1"/>
  <c r="BT20" i="27" s="1"/>
  <c r="BU20" i="27" s="1"/>
  <c r="AJ20" i="27"/>
  <c r="AK20" i="27" s="1"/>
  <c r="AL20" i="27" s="1"/>
  <c r="AM20" i="27" s="1"/>
  <c r="AN20" i="27" s="1"/>
  <c r="AC20" i="27"/>
  <c r="AD20" i="27" s="1"/>
  <c r="AE20" i="27" s="1"/>
  <c r="AF20" i="27" s="1"/>
  <c r="AG20" i="27" s="1"/>
  <c r="K20" i="27"/>
  <c r="L20" i="27" s="1"/>
  <c r="M20" i="27" s="1"/>
  <c r="N20" i="27" s="1"/>
  <c r="O20" i="27" s="1"/>
  <c r="BI20" i="27"/>
  <c r="BJ20" i="27" s="1"/>
  <c r="BK20" i="27" s="1"/>
  <c r="BL20" i="27" s="1"/>
  <c r="BM20" i="27" s="1"/>
  <c r="AQ20" i="27"/>
  <c r="AR20" i="27" s="1"/>
  <c r="AS20" i="27" s="1"/>
  <c r="AT20" i="27" s="1"/>
  <c r="AU20" i="27" s="1"/>
  <c r="W20" i="27"/>
  <c r="X20" i="27" s="1"/>
  <c r="Y20" i="27" s="1"/>
  <c r="Z20" i="27" s="1"/>
  <c r="AA20" i="27" s="1"/>
  <c r="AJ19" i="27"/>
  <c r="AK19" i="27" s="1"/>
  <c r="AL19" i="27" s="1"/>
  <c r="AM19" i="27" s="1"/>
  <c r="AN19" i="27" s="1"/>
  <c r="AC19" i="27"/>
  <c r="AD19" i="27" s="1"/>
  <c r="AE19" i="27" s="1"/>
  <c r="AF19" i="27" s="1"/>
  <c r="AG19" i="27" s="1"/>
  <c r="K19" i="27"/>
  <c r="L19" i="27" s="1"/>
  <c r="M19" i="27" s="1"/>
  <c r="N19" i="27" s="1"/>
  <c r="O19" i="27" s="1"/>
  <c r="BI19" i="27"/>
  <c r="BJ19" i="27" s="1"/>
  <c r="BK19" i="27" s="1"/>
  <c r="BL19" i="27" s="1"/>
  <c r="BM19" i="27" s="1"/>
  <c r="AQ19" i="27"/>
  <c r="AR19" i="27" s="1"/>
  <c r="AS19" i="27" s="1"/>
  <c r="AT19" i="27" s="1"/>
  <c r="AU19" i="27" s="1"/>
  <c r="BI29" i="27"/>
  <c r="BJ29" i="27" s="1"/>
  <c r="BK29" i="27" s="1"/>
  <c r="BL29" i="27" s="1"/>
  <c r="BM29" i="27" s="1"/>
  <c r="AW31" i="27"/>
  <c r="AX31" i="27" s="1"/>
  <c r="AY31" i="27" s="1"/>
  <c r="AZ31" i="27" s="1"/>
  <c r="BA31" i="27" s="1"/>
  <c r="Q31" i="27"/>
  <c r="R31" i="27" s="1"/>
  <c r="S31" i="27" s="1"/>
  <c r="T31" i="27" s="1"/>
  <c r="U31" i="27" s="1"/>
  <c r="AJ31" i="27"/>
  <c r="AK31" i="27" s="1"/>
  <c r="AL31" i="27" s="1"/>
  <c r="AM31" i="27" s="1"/>
  <c r="AN31" i="27" s="1"/>
  <c r="AW16" i="27"/>
  <c r="AX16" i="27" s="1"/>
  <c r="AY16" i="27" s="1"/>
  <c r="AZ16" i="27" s="1"/>
  <c r="BA16" i="27" s="1"/>
  <c r="BI16" i="27"/>
  <c r="BJ16" i="27" s="1"/>
  <c r="BK16" i="27" s="1"/>
  <c r="BL16" i="27" s="1"/>
  <c r="BM16" i="27" s="1"/>
  <c r="AJ16" i="27"/>
  <c r="AK16" i="27" s="1"/>
  <c r="AL16" i="27" s="1"/>
  <c r="AM16" i="27" s="1"/>
  <c r="AN16" i="27" s="1"/>
  <c r="Q16" i="27"/>
  <c r="R16" i="27" s="1"/>
  <c r="S16" i="27" s="1"/>
  <c r="T16" i="27" s="1"/>
  <c r="U16" i="27" s="1"/>
  <c r="BQ16" i="27"/>
  <c r="BR16" i="27" s="1"/>
  <c r="BS16" i="27" s="1"/>
  <c r="BT16" i="27" s="1"/>
  <c r="BU16" i="27" s="1"/>
  <c r="AC16" i="27"/>
  <c r="AD16" i="27" s="1"/>
  <c r="AE16" i="27" s="1"/>
  <c r="AF16" i="27" s="1"/>
  <c r="AG16" i="27" s="1"/>
  <c r="K16" i="27"/>
  <c r="L16" i="27" s="1"/>
  <c r="M16" i="27" s="1"/>
  <c r="N16" i="27" s="1"/>
  <c r="O16" i="27" s="1"/>
  <c r="W16" i="27"/>
  <c r="X16" i="27" s="1"/>
  <c r="Y16" i="27" s="1"/>
  <c r="Z16" i="27" s="1"/>
  <c r="AA16" i="27" s="1"/>
  <c r="AQ16" i="27"/>
  <c r="AR16" i="27" s="1"/>
  <c r="AS16" i="27" s="1"/>
  <c r="AT16" i="27" s="1"/>
  <c r="AU16" i="27" s="1"/>
  <c r="Q14" i="27"/>
  <c r="R14" i="27" s="1"/>
  <c r="S14" i="27" s="1"/>
  <c r="T14" i="27" s="1"/>
  <c r="U14" i="27" s="1"/>
  <c r="AJ14" i="27"/>
  <c r="AK14" i="27" s="1"/>
  <c r="AL14" i="27" s="1"/>
  <c r="AM14" i="27" s="1"/>
  <c r="AN14" i="27" s="1"/>
  <c r="AW14" i="27"/>
  <c r="AX14" i="27" s="1"/>
  <c r="AY14" i="27" s="1"/>
  <c r="AZ14" i="27" s="1"/>
  <c r="BA14" i="27" s="1"/>
  <c r="BQ14" i="27"/>
  <c r="BR14" i="27" s="1"/>
  <c r="BS14" i="27" s="1"/>
  <c r="BT14" i="27" s="1"/>
  <c r="BU14" i="27" s="1"/>
  <c r="AC14" i="27"/>
  <c r="AD14" i="27" s="1"/>
  <c r="AE14" i="27" s="1"/>
  <c r="AF14" i="27" s="1"/>
  <c r="AG14" i="27" s="1"/>
  <c r="K14" i="27"/>
  <c r="L14" i="27" s="1"/>
  <c r="M14" i="27" s="1"/>
  <c r="N14" i="27" s="1"/>
  <c r="O14" i="27" s="1"/>
  <c r="BI14" i="27"/>
  <c r="BJ14" i="27" s="1"/>
  <c r="BK14" i="27" s="1"/>
  <c r="BL14" i="27" s="1"/>
  <c r="BM14" i="27" s="1"/>
  <c r="AQ14" i="27"/>
  <c r="AR14" i="27" s="1"/>
  <c r="AS14" i="27" s="1"/>
  <c r="AT14" i="27" s="1"/>
  <c r="AU14" i="27" s="1"/>
  <c r="W14" i="27"/>
  <c r="X14" i="27" s="1"/>
  <c r="Y14" i="27" s="1"/>
  <c r="Z14" i="27" s="1"/>
  <c r="AA14" i="27" s="1"/>
  <c r="BQ29" i="27"/>
  <c r="BR29" i="27" s="1"/>
  <c r="BS29" i="27" s="1"/>
  <c r="BT29" i="27" s="1"/>
  <c r="BU29" i="27" s="1"/>
  <c r="BC31" i="27"/>
  <c r="BD31" i="27" s="1"/>
  <c r="BE31" i="27" s="1"/>
  <c r="BF31" i="27" s="1"/>
  <c r="BG31" i="27" s="1"/>
  <c r="BQ31" i="27"/>
  <c r="BR31" i="27" s="1"/>
  <c r="BS31" i="27" s="1"/>
  <c r="BT31" i="27" s="1"/>
  <c r="BU31" i="27" s="1"/>
  <c r="K29" i="27"/>
  <c r="L29" i="27" s="1"/>
  <c r="M29" i="27" s="1"/>
  <c r="N29" i="27" s="1"/>
  <c r="O29" i="27" s="1"/>
  <c r="K26" i="27"/>
  <c r="L26" i="27" s="1"/>
  <c r="M26" i="27" s="1"/>
  <c r="N26" i="27" s="1"/>
  <c r="O26" i="27" s="1"/>
  <c r="AW29" i="27"/>
  <c r="AX29" i="27" s="1"/>
  <c r="AY29" i="27" s="1"/>
  <c r="AZ29" i="27" s="1"/>
  <c r="BA29" i="27" s="1"/>
  <c r="W31" i="27"/>
  <c r="X31" i="27" s="1"/>
  <c r="Y31" i="27" s="1"/>
  <c r="Z31" i="27" s="1"/>
  <c r="AA31" i="27" s="1"/>
  <c r="AC32" i="27"/>
  <c r="AD32" i="27" s="1"/>
  <c r="AE32" i="27" s="1"/>
  <c r="AF32" i="27" s="1"/>
  <c r="AG32" i="27" s="1"/>
  <c r="Q29" i="27"/>
  <c r="R29" i="27" s="1"/>
  <c r="S29" i="27" s="1"/>
  <c r="T29" i="27" s="1"/>
  <c r="U29" i="27" s="1"/>
  <c r="AW30" i="27"/>
  <c r="AX30" i="27" s="1"/>
  <c r="AY30" i="27" s="1"/>
  <c r="AZ30" i="27" s="1"/>
  <c r="BA30" i="27" s="1"/>
  <c r="BQ30" i="27"/>
  <c r="BR30" i="27" s="1"/>
  <c r="BS30" i="27" s="1"/>
  <c r="BT30" i="27" s="1"/>
  <c r="BU30" i="27" s="1"/>
  <c r="AQ31" i="27"/>
  <c r="AR31" i="27" s="1"/>
  <c r="AS31" i="27" s="1"/>
  <c r="AT31" i="27" s="1"/>
  <c r="AU31" i="27" s="1"/>
  <c r="AJ32" i="27"/>
  <c r="AK32" i="27" s="1"/>
  <c r="AL32" i="27" s="1"/>
  <c r="AM32" i="27" s="1"/>
  <c r="AN32" i="27" s="1"/>
  <c r="AC30" i="27"/>
  <c r="AD30" i="27" s="1"/>
  <c r="AE30" i="27" s="1"/>
  <c r="AF30" i="27" s="1"/>
  <c r="AG30" i="27" s="1"/>
  <c r="Q32" i="27"/>
  <c r="R32" i="27" s="1"/>
  <c r="S32" i="27" s="1"/>
  <c r="T32" i="27" s="1"/>
  <c r="U32" i="27" s="1"/>
  <c r="AC29" i="27"/>
  <c r="AD29" i="27" s="1"/>
  <c r="AE29" i="27" s="1"/>
  <c r="AF29" i="27" s="1"/>
  <c r="AG29" i="27" s="1"/>
  <c r="K30" i="27"/>
  <c r="L30" i="27" s="1"/>
  <c r="M30" i="27" s="1"/>
  <c r="N30" i="27" s="1"/>
  <c r="O30" i="27" s="1"/>
  <c r="BI30" i="27"/>
  <c r="BJ30" i="27" s="1"/>
  <c r="BK30" i="27" s="1"/>
  <c r="BL30" i="27" s="1"/>
  <c r="BM30" i="27" s="1"/>
  <c r="AW32" i="27"/>
  <c r="AX32" i="27" s="1"/>
  <c r="AY32" i="27" s="1"/>
  <c r="AZ32" i="27" s="1"/>
  <c r="BA32" i="27" s="1"/>
  <c r="BQ32" i="27"/>
  <c r="BR32" i="27" s="1"/>
  <c r="BS32" i="27" s="1"/>
  <c r="BT32" i="27" s="1"/>
  <c r="BU32" i="27" s="1"/>
  <c r="K32" i="27"/>
  <c r="L32" i="27" s="1"/>
  <c r="M32" i="27" s="1"/>
  <c r="N32" i="27" s="1"/>
  <c r="O32" i="27" s="1"/>
  <c r="BI32" i="27"/>
  <c r="BJ32" i="27" s="1"/>
  <c r="BK32" i="27" s="1"/>
  <c r="BL32" i="27" s="1"/>
  <c r="BM32" i="27" s="1"/>
  <c r="AQ32" i="27"/>
  <c r="AR32" i="27" s="1"/>
  <c r="AS32" i="27" s="1"/>
  <c r="AT32" i="27" s="1"/>
  <c r="AU32" i="27" s="1"/>
  <c r="AQ30" i="27"/>
  <c r="AR30" i="27" s="1"/>
  <c r="AS30" i="27" s="1"/>
  <c r="AT30" i="27" s="1"/>
  <c r="AU30" i="27" s="1"/>
  <c r="W26" i="27"/>
  <c r="X26" i="27" s="1"/>
  <c r="Y26" i="27" s="1"/>
  <c r="Z26" i="27" s="1"/>
  <c r="AA26" i="27" s="1"/>
  <c r="BC29" i="27"/>
  <c r="BD29" i="27" s="1"/>
  <c r="BE29" i="27" s="1"/>
  <c r="BF29" i="27" s="1"/>
  <c r="BG29" i="27" s="1"/>
  <c r="AJ30" i="27"/>
  <c r="AK30" i="27" s="1"/>
  <c r="AL30" i="27" s="1"/>
  <c r="AM30" i="27" s="1"/>
  <c r="AN30" i="27" s="1"/>
  <c r="AC31" i="27"/>
  <c r="AD31" i="27" s="1"/>
  <c r="AE31" i="27" s="1"/>
  <c r="AF31" i="27" s="1"/>
  <c r="AG31" i="27" s="1"/>
  <c r="W32" i="27"/>
  <c r="X32" i="27" s="1"/>
  <c r="Y32" i="27" s="1"/>
  <c r="Z32" i="27" s="1"/>
  <c r="AA32" i="27" s="1"/>
  <c r="AQ29" i="27"/>
  <c r="AR29" i="27" s="1"/>
  <c r="AS29" i="27" s="1"/>
  <c r="AT29" i="27" s="1"/>
  <c r="AU29" i="27" s="1"/>
  <c r="W30" i="27"/>
  <c r="X30" i="27" s="1"/>
  <c r="Y30" i="27" s="1"/>
  <c r="Z30" i="27" s="1"/>
  <c r="AA30" i="27" s="1"/>
  <c r="W29" i="27"/>
  <c r="X29" i="27" s="1"/>
  <c r="Y29" i="27" s="1"/>
  <c r="Z29" i="27" s="1"/>
  <c r="AA29" i="27" s="1"/>
  <c r="BC30" i="27"/>
  <c r="BD30" i="27" s="1"/>
  <c r="BE30" i="27" s="1"/>
  <c r="BF30" i="27" s="1"/>
  <c r="BG30" i="27" s="1"/>
  <c r="K31" i="27"/>
  <c r="L31" i="27" s="1"/>
  <c r="M31" i="27" s="1"/>
  <c r="N31" i="27" s="1"/>
  <c r="O31" i="27" s="1"/>
  <c r="BQ26" i="27"/>
  <c r="BR26" i="27" s="1"/>
  <c r="BS26" i="27" s="1"/>
  <c r="BT26" i="27" s="1"/>
  <c r="BU26" i="27" s="1"/>
  <c r="AJ27" i="27"/>
  <c r="AK27" i="27" s="1"/>
  <c r="AL27" i="27" s="1"/>
  <c r="AM27" i="27" s="1"/>
  <c r="AN27" i="27" s="1"/>
  <c r="AQ27" i="27"/>
  <c r="AR27" i="27" s="1"/>
  <c r="AS27" i="27" s="1"/>
  <c r="AT27" i="27" s="1"/>
  <c r="AU27" i="27" s="1"/>
  <c r="AQ26" i="27"/>
  <c r="AR26" i="27" s="1"/>
  <c r="AS26" i="27" s="1"/>
  <c r="AT26" i="27" s="1"/>
  <c r="AU26" i="27" s="1"/>
  <c r="AW26" i="27"/>
  <c r="AX26" i="27" s="1"/>
  <c r="AY26" i="27" s="1"/>
  <c r="AZ26" i="27" s="1"/>
  <c r="BA26" i="27" s="1"/>
  <c r="BC26" i="27"/>
  <c r="BD26" i="27" s="1"/>
  <c r="BE26" i="27" s="1"/>
  <c r="BF26" i="27" s="1"/>
  <c r="BG26" i="27" s="1"/>
  <c r="K25" i="27"/>
  <c r="L25" i="27" s="1"/>
  <c r="M25" i="27" s="1"/>
  <c r="N25" i="27" s="1"/>
  <c r="O25" i="27" s="1"/>
  <c r="BC27" i="27"/>
  <c r="BD27" i="27" s="1"/>
  <c r="BE27" i="27" s="1"/>
  <c r="BF27" i="27" s="1"/>
  <c r="BG27" i="27" s="1"/>
  <c r="Q27" i="27"/>
  <c r="R27" i="27" s="1"/>
  <c r="S27" i="27" s="1"/>
  <c r="T27" i="27" s="1"/>
  <c r="U27" i="27" s="1"/>
  <c r="W27" i="27"/>
  <c r="X27" i="27" s="1"/>
  <c r="Y27" i="27" s="1"/>
  <c r="Z27" i="27" s="1"/>
  <c r="AA27" i="27" s="1"/>
  <c r="AW27" i="27"/>
  <c r="AX27" i="27" s="1"/>
  <c r="AY27" i="27" s="1"/>
  <c r="AZ27" i="27" s="1"/>
  <c r="BA27" i="27" s="1"/>
  <c r="BI25" i="27"/>
  <c r="BJ25" i="27" s="1"/>
  <c r="BK25" i="27" s="1"/>
  <c r="BL25" i="27" s="1"/>
  <c r="BM25" i="27" s="1"/>
  <c r="BI26" i="27"/>
  <c r="BJ26" i="27" s="1"/>
  <c r="BK26" i="27" s="1"/>
  <c r="BL26" i="27" s="1"/>
  <c r="BM26" i="27" s="1"/>
  <c r="BQ27" i="27"/>
  <c r="BR27" i="27" s="1"/>
  <c r="BS27" i="27" s="1"/>
  <c r="BT27" i="27" s="1"/>
  <c r="BU27" i="27" s="1"/>
  <c r="AC28" i="27"/>
  <c r="AD28" i="27" s="1"/>
  <c r="AE28" i="27" s="1"/>
  <c r="AF28" i="27" s="1"/>
  <c r="AG28" i="27" s="1"/>
  <c r="AJ25" i="27"/>
  <c r="AK25" i="27" s="1"/>
  <c r="AL25" i="27" s="1"/>
  <c r="AM25" i="27" s="1"/>
  <c r="AN25" i="27" s="1"/>
  <c r="Q25" i="27"/>
  <c r="R25" i="27" s="1"/>
  <c r="S25" i="27" s="1"/>
  <c r="T25" i="27" s="1"/>
  <c r="U25" i="27" s="1"/>
  <c r="AJ28" i="27"/>
  <c r="AK28" i="27" s="1"/>
  <c r="AL28" i="27" s="1"/>
  <c r="AM28" i="27" s="1"/>
  <c r="AN28" i="27" s="1"/>
  <c r="AW25" i="27"/>
  <c r="AX25" i="27" s="1"/>
  <c r="AY25" i="27" s="1"/>
  <c r="AZ25" i="27" s="1"/>
  <c r="BA25" i="27" s="1"/>
  <c r="BQ25" i="27"/>
  <c r="BR25" i="27" s="1"/>
  <c r="BS25" i="27" s="1"/>
  <c r="BT25" i="27" s="1"/>
  <c r="BU25" i="27" s="1"/>
  <c r="AC26" i="27"/>
  <c r="AD26" i="27" s="1"/>
  <c r="AE26" i="27" s="1"/>
  <c r="AF26" i="27" s="1"/>
  <c r="AG26" i="27" s="1"/>
  <c r="Q28" i="27"/>
  <c r="R28" i="27" s="1"/>
  <c r="S28" i="27" s="1"/>
  <c r="T28" i="27" s="1"/>
  <c r="U28" i="27" s="1"/>
  <c r="AC25" i="27"/>
  <c r="AD25" i="27" s="1"/>
  <c r="AE25" i="27" s="1"/>
  <c r="AF25" i="27" s="1"/>
  <c r="AG25" i="27" s="1"/>
  <c r="AW28" i="27"/>
  <c r="AX28" i="27" s="1"/>
  <c r="AY28" i="27" s="1"/>
  <c r="AZ28" i="27" s="1"/>
  <c r="BA28" i="27" s="1"/>
  <c r="BQ28" i="27"/>
  <c r="BR28" i="27" s="1"/>
  <c r="BS28" i="27" s="1"/>
  <c r="BT28" i="27" s="1"/>
  <c r="BU28" i="27" s="1"/>
  <c r="AQ25" i="27"/>
  <c r="AR25" i="27" s="1"/>
  <c r="AS25" i="27" s="1"/>
  <c r="AT25" i="27" s="1"/>
  <c r="AU25" i="27" s="1"/>
  <c r="K28" i="27"/>
  <c r="L28" i="27" s="1"/>
  <c r="M28" i="27" s="1"/>
  <c r="N28" i="27" s="1"/>
  <c r="O28" i="27" s="1"/>
  <c r="BI28" i="27"/>
  <c r="BJ28" i="27" s="1"/>
  <c r="BK28" i="27" s="1"/>
  <c r="BL28" i="27" s="1"/>
  <c r="BM28" i="27" s="1"/>
  <c r="W25" i="27"/>
  <c r="X25" i="27" s="1"/>
  <c r="Y25" i="27" s="1"/>
  <c r="Z25" i="27" s="1"/>
  <c r="AA25" i="27" s="1"/>
  <c r="AQ28" i="27"/>
  <c r="AR28" i="27" s="1"/>
  <c r="AS28" i="27" s="1"/>
  <c r="AT28" i="27" s="1"/>
  <c r="AU28" i="27" s="1"/>
  <c r="AJ26" i="27"/>
  <c r="AK26" i="27" s="1"/>
  <c r="AL26" i="27" s="1"/>
  <c r="AM26" i="27" s="1"/>
  <c r="AN26" i="27" s="1"/>
  <c r="AC27" i="27"/>
  <c r="AD27" i="27" s="1"/>
  <c r="AE27" i="27" s="1"/>
  <c r="AF27" i="27" s="1"/>
  <c r="AG27" i="27" s="1"/>
  <c r="W28" i="27"/>
  <c r="X28" i="27" s="1"/>
  <c r="Y28" i="27" s="1"/>
  <c r="Z28" i="27" s="1"/>
  <c r="AA28" i="27" s="1"/>
  <c r="K27" i="27"/>
  <c r="L27" i="27" s="1"/>
  <c r="M27" i="27" s="1"/>
  <c r="N27" i="27" s="1"/>
  <c r="O27" i="27" s="1"/>
  <c r="H8" i="30"/>
  <c r="AJ18" i="27"/>
  <c r="AK18" i="27" s="1"/>
  <c r="AL18" i="27" s="1"/>
  <c r="AM18" i="27" s="1"/>
  <c r="AN18" i="27" s="1"/>
  <c r="BQ17" i="27"/>
  <c r="BR17" i="27" s="1"/>
  <c r="BS17" i="27" s="1"/>
  <c r="BT17" i="27" s="1"/>
  <c r="BU17" i="27" s="1"/>
  <c r="Q15" i="27"/>
  <c r="R15" i="27" s="1"/>
  <c r="S15" i="27" s="1"/>
  <c r="T15" i="27" s="1"/>
  <c r="U15" i="27" s="1"/>
  <c r="W17" i="27"/>
  <c r="X17" i="27" s="1"/>
  <c r="Y17" i="27" s="1"/>
  <c r="Z17" i="27" s="1"/>
  <c r="AA17" i="27" s="1"/>
  <c r="W15" i="27"/>
  <c r="X15" i="27" s="1"/>
  <c r="Y15" i="27" s="1"/>
  <c r="Z15" i="27" s="1"/>
  <c r="AA15" i="27" s="1"/>
  <c r="AJ17" i="27"/>
  <c r="AK17" i="27" s="1"/>
  <c r="AL17" i="27" s="1"/>
  <c r="AM17" i="27" s="1"/>
  <c r="AN17" i="27" s="1"/>
  <c r="AW17" i="27"/>
  <c r="AX17" i="27" s="1"/>
  <c r="AY17" i="27" s="1"/>
  <c r="AZ17" i="27" s="1"/>
  <c r="BA17" i="27" s="1"/>
  <c r="AJ21" i="27"/>
  <c r="AK21" i="27" s="1"/>
  <c r="AL21" i="27" s="1"/>
  <c r="AM21" i="27" s="1"/>
  <c r="AN21" i="27" s="1"/>
  <c r="AQ17" i="27"/>
  <c r="AR17" i="27" s="1"/>
  <c r="AS17" i="27" s="1"/>
  <c r="AT17" i="27" s="1"/>
  <c r="AU17" i="27" s="1"/>
  <c r="BQ15" i="27"/>
  <c r="BR15" i="27" s="1"/>
  <c r="BS15" i="27" s="1"/>
  <c r="BT15" i="27" s="1"/>
  <c r="BU15" i="27" s="1"/>
  <c r="Q21" i="27"/>
  <c r="R21" i="27" s="1"/>
  <c r="S21" i="27" s="1"/>
  <c r="T21" i="27" s="1"/>
  <c r="U21" i="27" s="1"/>
  <c r="K15" i="27"/>
  <c r="L15" i="27" s="1"/>
  <c r="M15" i="27" s="1"/>
  <c r="N15" i="27" s="1"/>
  <c r="O15" i="27" s="1"/>
  <c r="AW21" i="27"/>
  <c r="AX21" i="27" s="1"/>
  <c r="AY21" i="27" s="1"/>
  <c r="AZ21" i="27" s="1"/>
  <c r="BA21" i="27" s="1"/>
  <c r="BQ21" i="27"/>
  <c r="BR21" i="27" s="1"/>
  <c r="BS21" i="27" s="1"/>
  <c r="BT21" i="27" s="1"/>
  <c r="BU21" i="27" s="1"/>
  <c r="AC21" i="27"/>
  <c r="AD21" i="27" s="1"/>
  <c r="AE21" i="27" s="1"/>
  <c r="AF21" i="27" s="1"/>
  <c r="AG21" i="27" s="1"/>
  <c r="K21" i="27"/>
  <c r="L21" i="27" s="1"/>
  <c r="M21" i="27" s="1"/>
  <c r="N21" i="27" s="1"/>
  <c r="O21" i="27" s="1"/>
  <c r="BI21" i="27"/>
  <c r="BJ21" i="27" s="1"/>
  <c r="BK21" i="27" s="1"/>
  <c r="BL21" i="27" s="1"/>
  <c r="BM21" i="27" s="1"/>
  <c r="AQ15" i="27"/>
  <c r="AR15" i="27" s="1"/>
  <c r="AS15" i="27" s="1"/>
  <c r="AT15" i="27" s="1"/>
  <c r="AU15" i="27" s="1"/>
  <c r="AQ21" i="27"/>
  <c r="AR21" i="27" s="1"/>
  <c r="AS21" i="27" s="1"/>
  <c r="AT21" i="27" s="1"/>
  <c r="AU21" i="27" s="1"/>
  <c r="AW15" i="27"/>
  <c r="AX15" i="27" s="1"/>
  <c r="AY15" i="27" s="1"/>
  <c r="AZ15" i="27" s="1"/>
  <c r="BA15" i="27" s="1"/>
  <c r="W21" i="27"/>
  <c r="X21" i="27" s="1"/>
  <c r="Y21" i="27" s="1"/>
  <c r="Z21" i="27" s="1"/>
  <c r="AA21" i="27" s="1"/>
  <c r="BI15" i="27"/>
  <c r="BJ15" i="27" s="1"/>
  <c r="BK15" i="27" s="1"/>
  <c r="BL15" i="27" s="1"/>
  <c r="BM15" i="27" s="1"/>
  <c r="Q17" i="27"/>
  <c r="R17" i="27" s="1"/>
  <c r="S17" i="27" s="1"/>
  <c r="T17" i="27" s="1"/>
  <c r="U17" i="27" s="1"/>
  <c r="Q18" i="27"/>
  <c r="R18" i="27" s="1"/>
  <c r="S18" i="27" s="1"/>
  <c r="T18" i="27" s="1"/>
  <c r="U18" i="27" s="1"/>
  <c r="AC15" i="27"/>
  <c r="AD15" i="27" s="1"/>
  <c r="AE15" i="27" s="1"/>
  <c r="AF15" i="27" s="1"/>
  <c r="AG15" i="27" s="1"/>
  <c r="BC17" i="27"/>
  <c r="BD17" i="27" s="1"/>
  <c r="BE17" i="27" s="1"/>
  <c r="BF17" i="27" s="1"/>
  <c r="BG17" i="27" s="1"/>
  <c r="AW18" i="27"/>
  <c r="AX18" i="27" s="1"/>
  <c r="AY18" i="27" s="1"/>
  <c r="AZ18" i="27" s="1"/>
  <c r="BA18" i="27" s="1"/>
  <c r="BQ18" i="27"/>
  <c r="BR18" i="27" s="1"/>
  <c r="BS18" i="27" s="1"/>
  <c r="BT18" i="27" s="1"/>
  <c r="BU18" i="27" s="1"/>
  <c r="AC18" i="27"/>
  <c r="AD18" i="27" s="1"/>
  <c r="AE18" i="27" s="1"/>
  <c r="AF18" i="27" s="1"/>
  <c r="AG18" i="27" s="1"/>
  <c r="K18" i="27"/>
  <c r="L18" i="27" s="1"/>
  <c r="M18" i="27" s="1"/>
  <c r="N18" i="27" s="1"/>
  <c r="O18" i="27" s="1"/>
  <c r="BI18" i="27"/>
  <c r="BJ18" i="27" s="1"/>
  <c r="BK18" i="27" s="1"/>
  <c r="BL18" i="27" s="1"/>
  <c r="BM18" i="27" s="1"/>
  <c r="AQ18" i="27"/>
  <c r="AR18" i="27" s="1"/>
  <c r="AS18" i="27" s="1"/>
  <c r="AT18" i="27" s="1"/>
  <c r="AU18" i="27" s="1"/>
  <c r="BC15" i="27"/>
  <c r="BD15" i="27" s="1"/>
  <c r="BE15" i="27" s="1"/>
  <c r="BF15" i="27" s="1"/>
  <c r="BG15" i="27" s="1"/>
  <c r="AC17" i="27"/>
  <c r="AD17" i="27" s="1"/>
  <c r="AE17" i="27" s="1"/>
  <c r="AF17" i="27" s="1"/>
  <c r="AG17" i="27" s="1"/>
  <c r="W18" i="27"/>
  <c r="X18" i="27" s="1"/>
  <c r="Y18" i="27" s="1"/>
  <c r="Z18" i="27" s="1"/>
  <c r="AA18" i="27" s="1"/>
  <c r="K17" i="27"/>
  <c r="L17" i="27" s="1"/>
  <c r="M17" i="27" s="1"/>
  <c r="N17" i="27" s="1"/>
  <c r="O17" i="27" s="1"/>
  <c r="V13" i="25"/>
  <c r="H12" i="30"/>
  <c r="AI14" i="25"/>
  <c r="H13" i="30"/>
  <c r="H14" i="30"/>
  <c r="H17" i="30"/>
  <c r="AI16" i="25"/>
  <c r="AJ8" i="25"/>
  <c r="L80" i="30"/>
  <c r="W23" i="27"/>
  <c r="X23" i="27" s="1"/>
  <c r="Y23" i="27" s="1"/>
  <c r="Z23" i="27" s="1"/>
  <c r="AA23" i="27" s="1"/>
  <c r="BI24" i="27"/>
  <c r="BJ24" i="27" s="1"/>
  <c r="BK24" i="27" s="1"/>
  <c r="BL24" i="27" s="1"/>
  <c r="BM24" i="27" s="1"/>
  <c r="AW24" i="27"/>
  <c r="AX24" i="27" s="1"/>
  <c r="AY24" i="27" s="1"/>
  <c r="AZ24" i="27" s="1"/>
  <c r="BA24" i="27" s="1"/>
  <c r="AQ24" i="27"/>
  <c r="AR24" i="27" s="1"/>
  <c r="AS24" i="27" s="1"/>
  <c r="AT24" i="27" s="1"/>
  <c r="AU24" i="27" s="1"/>
  <c r="Q23" i="27"/>
  <c r="R23" i="27" s="1"/>
  <c r="S23" i="27" s="1"/>
  <c r="T23" i="27" s="1"/>
  <c r="U23" i="27" s="1"/>
  <c r="AQ23" i="27"/>
  <c r="AR23" i="27" s="1"/>
  <c r="AS23" i="27" s="1"/>
  <c r="AT23" i="27" s="1"/>
  <c r="AU23" i="27" s="1"/>
  <c r="AC23" i="27"/>
  <c r="AD23" i="27" s="1"/>
  <c r="AE23" i="27" s="1"/>
  <c r="AF23" i="27" s="1"/>
  <c r="AG23" i="27" s="1"/>
  <c r="BC23" i="27"/>
  <c r="BD23" i="27" s="1"/>
  <c r="BE23" i="27" s="1"/>
  <c r="BF23" i="27" s="1"/>
  <c r="BG23" i="27" s="1"/>
  <c r="AJ23" i="27"/>
  <c r="AK23" i="27" s="1"/>
  <c r="AL23" i="27" s="1"/>
  <c r="AM23" i="27" s="1"/>
  <c r="AN23" i="27" s="1"/>
  <c r="AW23" i="27"/>
  <c r="AX23" i="27" s="1"/>
  <c r="AY23" i="27" s="1"/>
  <c r="AZ23" i="27" s="1"/>
  <c r="BA23" i="27" s="1"/>
  <c r="BQ23" i="27"/>
  <c r="BR23" i="27" s="1"/>
  <c r="BS23" i="27" s="1"/>
  <c r="BT23" i="27" s="1"/>
  <c r="BU23" i="27" s="1"/>
  <c r="K23" i="27"/>
  <c r="L23" i="27" s="1"/>
  <c r="M23" i="27" s="1"/>
  <c r="N23" i="27" s="1"/>
  <c r="O23" i="27" s="1"/>
  <c r="BQ24" i="27"/>
  <c r="BR24" i="27" s="1"/>
  <c r="BS24" i="27" s="1"/>
  <c r="BT24" i="27" s="1"/>
  <c r="BU24" i="27" s="1"/>
  <c r="Q24" i="27"/>
  <c r="R24" i="27" s="1"/>
  <c r="S24" i="27" s="1"/>
  <c r="T24" i="27" s="1"/>
  <c r="U24" i="27" s="1"/>
  <c r="K24" i="27"/>
  <c r="L24" i="27" s="1"/>
  <c r="M24" i="27" s="1"/>
  <c r="N24" i="27" s="1"/>
  <c r="O24" i="27" s="1"/>
  <c r="AJ24" i="27"/>
  <c r="AK24" i="27" s="1"/>
  <c r="AL24" i="27" s="1"/>
  <c r="AM24" i="27" s="1"/>
  <c r="AN24" i="27" s="1"/>
  <c r="AC24" i="27"/>
  <c r="AD24" i="27" s="1"/>
  <c r="AE24" i="27" s="1"/>
  <c r="AF24" i="27" s="1"/>
  <c r="AG24" i="27" s="1"/>
  <c r="W24" i="27"/>
  <c r="X24" i="27" s="1"/>
  <c r="Y24" i="27" s="1"/>
  <c r="Z24" i="27" s="1"/>
  <c r="AA24" i="27" s="1"/>
  <c r="AV16" i="25"/>
  <c r="BP16" i="25"/>
  <c r="J16" i="25"/>
  <c r="BH16" i="25"/>
  <c r="AP16" i="25"/>
  <c r="P16" i="25"/>
  <c r="AB16" i="25"/>
  <c r="V16" i="25"/>
  <c r="BB16" i="25"/>
  <c r="P14" i="25"/>
  <c r="AV14" i="25"/>
  <c r="BP14" i="25"/>
  <c r="J14" i="25"/>
  <c r="V14" i="25"/>
  <c r="BB14" i="25"/>
  <c r="AB14" i="25"/>
  <c r="BH14" i="25"/>
  <c r="AP14" i="25"/>
  <c r="P8" i="25"/>
  <c r="AV8" i="25"/>
  <c r="BP8" i="25"/>
  <c r="AB8" i="25"/>
  <c r="J8" i="25"/>
  <c r="BH8" i="25"/>
  <c r="AP8" i="25"/>
  <c r="V8" i="25"/>
  <c r="BB8" i="25"/>
  <c r="V3" i="33"/>
  <c r="W3" i="33" s="1"/>
  <c r="X3" i="33" s="1"/>
  <c r="Y3" i="33" s="1"/>
  <c r="Z3" i="33" s="1"/>
  <c r="L98" i="29" s="1"/>
  <c r="AW3" i="33"/>
  <c r="AX3" i="33" s="1"/>
  <c r="AY3" i="33" s="1"/>
  <c r="AZ3" i="33" s="1"/>
  <c r="U98" i="29" s="1"/>
  <c r="J4" i="33"/>
  <c r="K4" i="33" s="1"/>
  <c r="L4" i="33" s="1"/>
  <c r="M4" i="33" s="1"/>
  <c r="N4" i="33" s="1"/>
  <c r="H99" i="29" s="1"/>
  <c r="AI4" i="33"/>
  <c r="AJ4" i="33" s="1"/>
  <c r="AK4" i="33" s="1"/>
  <c r="AL4" i="33" s="1"/>
  <c r="AM4" i="33" s="1"/>
  <c r="P99" i="29" s="1"/>
  <c r="V5" i="33"/>
  <c r="W5" i="33" s="1"/>
  <c r="X5" i="33" s="1"/>
  <c r="Y5" i="33" s="1"/>
  <c r="Z5" i="33" s="1"/>
  <c r="P3" i="33"/>
  <c r="Q3" i="33" s="1"/>
  <c r="R3" i="33" s="1"/>
  <c r="S3" i="33" s="1"/>
  <c r="T3" i="33" s="1"/>
  <c r="J98" i="29" s="1"/>
  <c r="AI3" i="33"/>
  <c r="AJ3" i="33" s="1"/>
  <c r="AK3" i="33" s="1"/>
  <c r="AL3" i="33" s="1"/>
  <c r="AM3" i="33" s="1"/>
  <c r="P98" i="29" s="1"/>
  <c r="AO3" i="33"/>
  <c r="AP3" i="33" s="1"/>
  <c r="AQ3" i="33" s="1"/>
  <c r="AR3" i="33" s="1"/>
  <c r="AS3" i="33" s="1"/>
  <c r="R98" i="29" s="1"/>
  <c r="J3" i="33"/>
  <c r="K3" i="33" s="1"/>
  <c r="L3" i="33" s="1"/>
  <c r="M3" i="33" s="1"/>
  <c r="H98" i="29" s="1"/>
  <c r="AC4" i="33"/>
  <c r="AD4" i="33" s="1"/>
  <c r="AE4" i="33" s="1"/>
  <c r="AF4" i="33" s="1"/>
  <c r="AG4" i="33" s="1"/>
  <c r="N99" i="29" s="1"/>
  <c r="AW4" i="33"/>
  <c r="AX4" i="33" s="1"/>
  <c r="AY4" i="33" s="1"/>
  <c r="AZ4" i="33" s="1"/>
  <c r="BA4" i="33" s="1"/>
  <c r="U99" i="29" s="1"/>
  <c r="AC5" i="33"/>
  <c r="AD5" i="33" s="1"/>
  <c r="AE5" i="33" s="1"/>
  <c r="AF5" i="33" s="1"/>
  <c r="AG5" i="33" s="1"/>
  <c r="AW5" i="33"/>
  <c r="AX5" i="33" s="1"/>
  <c r="AY5" i="33" s="1"/>
  <c r="AZ5" i="33" s="1"/>
  <c r="BA5" i="33" s="1"/>
  <c r="AO4" i="33"/>
  <c r="AP4" i="33" s="1"/>
  <c r="AQ4" i="33" s="1"/>
  <c r="AR4" i="33" s="1"/>
  <c r="AS4" i="33" s="1"/>
  <c r="R99" i="29" s="1"/>
  <c r="J5" i="33"/>
  <c r="K5" i="33" s="1"/>
  <c r="L5" i="33" s="1"/>
  <c r="M5" i="33" s="1"/>
  <c r="N5" i="33" s="1"/>
  <c r="V4" i="33"/>
  <c r="W4" i="33" s="1"/>
  <c r="X4" i="33" s="1"/>
  <c r="Y4" i="33" s="1"/>
  <c r="Z4" i="33" s="1"/>
  <c r="L99" i="29" s="1"/>
  <c r="AO5" i="33"/>
  <c r="AP5" i="33" s="1"/>
  <c r="AQ5" i="33" s="1"/>
  <c r="AR5" i="33" s="1"/>
  <c r="AS5" i="33" s="1"/>
  <c r="AI5" i="33"/>
  <c r="AJ5" i="33" s="1"/>
  <c r="AK5" i="33" s="1"/>
  <c r="AL5" i="33" s="1"/>
  <c r="AM5" i="33" s="1"/>
  <c r="BB13" i="25"/>
  <c r="AI13" i="25"/>
  <c r="P13" i="25"/>
  <c r="AP13" i="25"/>
  <c r="AV13" i="25"/>
  <c r="BP13" i="25"/>
  <c r="AB13" i="25"/>
  <c r="J13" i="25"/>
  <c r="BH13" i="25"/>
  <c r="BW3" i="27" l="1"/>
  <c r="BW12" i="27"/>
  <c r="BV18" i="25"/>
  <c r="BW19" i="27"/>
  <c r="BW20" i="27"/>
  <c r="BW16" i="27"/>
  <c r="BW14" i="27"/>
  <c r="BW31" i="27"/>
  <c r="BW32" i="27"/>
  <c r="BW29" i="27"/>
  <c r="BW30" i="27"/>
  <c r="BW27" i="27"/>
  <c r="BW28" i="27"/>
  <c r="BW26" i="27"/>
  <c r="BW25" i="27"/>
  <c r="BW15" i="27"/>
  <c r="BW21" i="27"/>
  <c r="BW17" i="27"/>
  <c r="BW18" i="27"/>
  <c r="BW5" i="27"/>
  <c r="BW6" i="27"/>
  <c r="K13" i="25"/>
  <c r="L12" i="30"/>
  <c r="L140" i="30"/>
  <c r="BI8" i="25"/>
  <c r="L152" i="30"/>
  <c r="AC14" i="25"/>
  <c r="L67" i="30"/>
  <c r="L143" i="30"/>
  <c r="BC16" i="25"/>
  <c r="AW16" i="25"/>
  <c r="L86" i="30"/>
  <c r="AC13" i="25"/>
  <c r="L66" i="30"/>
  <c r="Q13" i="25"/>
  <c r="L30" i="30"/>
  <c r="AC8" i="25"/>
  <c r="L62" i="30"/>
  <c r="L161" i="30"/>
  <c r="AC16" i="25"/>
  <c r="L104" i="30"/>
  <c r="AQ13" i="25"/>
  <c r="L102" i="30"/>
  <c r="K8" i="25"/>
  <c r="L8" i="30"/>
  <c r="BC14" i="25"/>
  <c r="L139" i="30"/>
  <c r="L53" i="30"/>
  <c r="W16" i="25"/>
  <c r="AK8" i="25"/>
  <c r="M80" i="30"/>
  <c r="W14" i="25"/>
  <c r="L49" i="30"/>
  <c r="L158" i="30"/>
  <c r="AJ13" i="25"/>
  <c r="L84" i="30"/>
  <c r="BQ8" i="25"/>
  <c r="M170" i="30"/>
  <c r="K14" i="25"/>
  <c r="L13" i="30"/>
  <c r="L17" i="30"/>
  <c r="Q16" i="25"/>
  <c r="AJ14" i="25"/>
  <c r="L85" i="30"/>
  <c r="L14" i="30"/>
  <c r="BC13" i="25"/>
  <c r="L138" i="30"/>
  <c r="AW8" i="25"/>
  <c r="L116" i="30"/>
  <c r="BQ14" i="25"/>
  <c r="M175" i="30"/>
  <c r="L71" i="30"/>
  <c r="AQ16" i="25"/>
  <c r="AJ16" i="25"/>
  <c r="BQ13" i="25"/>
  <c r="M174" i="30"/>
  <c r="M176" i="30"/>
  <c r="BC8" i="25"/>
  <c r="L134" i="30"/>
  <c r="Q8" i="25"/>
  <c r="L26" i="30"/>
  <c r="AW14" i="25"/>
  <c r="L121" i="30"/>
  <c r="L125" i="30"/>
  <c r="BI16" i="25"/>
  <c r="K16" i="25"/>
  <c r="L89" i="30"/>
  <c r="L50" i="30"/>
  <c r="AW13" i="25"/>
  <c r="L120" i="30"/>
  <c r="L122" i="30"/>
  <c r="W8" i="25"/>
  <c r="L44" i="30"/>
  <c r="AQ14" i="25"/>
  <c r="L103" i="30"/>
  <c r="Q14" i="25"/>
  <c r="L31" i="30"/>
  <c r="M179" i="30"/>
  <c r="BI13" i="25"/>
  <c r="L156" i="30"/>
  <c r="L68" i="30"/>
  <c r="L32" i="30"/>
  <c r="AQ8" i="25"/>
  <c r="L98" i="30"/>
  <c r="BI14" i="25"/>
  <c r="L157" i="30"/>
  <c r="L107" i="30"/>
  <c r="L35" i="30"/>
  <c r="BQ16" i="25"/>
  <c r="W13" i="25"/>
  <c r="L48" i="30"/>
  <c r="BW23" i="27"/>
  <c r="BW22" i="27"/>
  <c r="BW24" i="27"/>
  <c r="BC3" i="33"/>
  <c r="BC4" i="33"/>
  <c r="BC5" i="33"/>
  <c r="BW8" i="27"/>
  <c r="BW7" i="27"/>
  <c r="BO9" i="25"/>
  <c r="L171" i="30" s="1"/>
  <c r="G9" i="25"/>
  <c r="H9" i="30" s="1"/>
  <c r="BP13" i="27"/>
  <c r="H13" i="27"/>
  <c r="BC13" i="27" s="1"/>
  <c r="BD13" i="27" s="1"/>
  <c r="BE13" i="27" s="1"/>
  <c r="BF13" i="27" s="1"/>
  <c r="BG13" i="27" s="1"/>
  <c r="BO4" i="25"/>
  <c r="G4" i="25"/>
  <c r="BO3" i="25"/>
  <c r="G3" i="25"/>
  <c r="BO15" i="25"/>
  <c r="G15" i="25"/>
  <c r="L177" i="30"/>
  <c r="H15" i="30"/>
  <c r="BO20" i="25"/>
  <c r="L182" i="30" s="1"/>
  <c r="G20" i="25"/>
  <c r="H20" i="30" s="1"/>
  <c r="L178" i="30"/>
  <c r="H16" i="30"/>
  <c r="BO11" i="25"/>
  <c r="L173" i="30" s="1"/>
  <c r="G11" i="25"/>
  <c r="H11" i="30" s="1"/>
  <c r="BO10" i="25"/>
  <c r="L172" i="30" s="1"/>
  <c r="G10" i="25"/>
  <c r="H10" i="30" s="1"/>
  <c r="L180" i="30"/>
  <c r="H18" i="30"/>
  <c r="BO7" i="25"/>
  <c r="L169" i="30" s="1"/>
  <c r="G7" i="25"/>
  <c r="H7" i="30" s="1"/>
  <c r="BO17" i="25"/>
  <c r="G17" i="25"/>
  <c r="BO19" i="25"/>
  <c r="L181" i="30" s="1"/>
  <c r="G19" i="25"/>
  <c r="H19" i="30" s="1"/>
  <c r="BO5" i="25"/>
  <c r="G5" i="25"/>
  <c r="BO12" i="25"/>
  <c r="G12" i="25"/>
  <c r="BO6" i="25"/>
  <c r="L168" i="30" s="1"/>
  <c r="G6" i="25"/>
  <c r="BL7" i="18"/>
  <c r="G7" i="18"/>
  <c r="AY7" i="18" s="1"/>
  <c r="AZ7" i="18" s="1"/>
  <c r="BA7" i="18" s="1"/>
  <c r="BB7" i="18" s="1"/>
  <c r="BC7" i="18" s="1"/>
  <c r="BL6" i="18"/>
  <c r="G6" i="18"/>
  <c r="BE6" i="18" s="1"/>
  <c r="BF6" i="18" s="1"/>
  <c r="BG6" i="18" s="1"/>
  <c r="BH6" i="18" s="1"/>
  <c r="BI6" i="18" s="1"/>
  <c r="BL5" i="18"/>
  <c r="G5" i="18"/>
  <c r="AM5" i="18" s="1"/>
  <c r="AN5" i="18" s="1"/>
  <c r="AO5" i="18" s="1"/>
  <c r="AP5" i="18" s="1"/>
  <c r="AQ5" i="18" s="1"/>
  <c r="BL4" i="18"/>
  <c r="G4" i="18"/>
  <c r="BM8" i="18"/>
  <c r="BN8" i="18" s="1"/>
  <c r="BL8" i="18"/>
  <c r="BE8" i="18"/>
  <c r="BF8" i="18" s="1"/>
  <c r="BG8" i="18" s="1"/>
  <c r="BH8" i="18" s="1"/>
  <c r="BI8" i="18" s="1"/>
  <c r="AY8" i="18"/>
  <c r="AZ8" i="18" s="1"/>
  <c r="BA8" i="18" s="1"/>
  <c r="BB8" i="18" s="1"/>
  <c r="BC8" i="18" s="1"/>
  <c r="AS8" i="18"/>
  <c r="AT8" i="18" s="1"/>
  <c r="AU8" i="18" s="1"/>
  <c r="AV8" i="18" s="1"/>
  <c r="AW8" i="18" s="1"/>
  <c r="AP8" i="18"/>
  <c r="AQ8" i="18" s="1"/>
  <c r="AG8" i="18"/>
  <c r="AH8" i="18" s="1"/>
  <c r="AI8" i="18" s="1"/>
  <c r="AJ8" i="18" s="1"/>
  <c r="AK8" i="18" s="1"/>
  <c r="AA8" i="18"/>
  <c r="AB8" i="18" s="1"/>
  <c r="AC8" i="18" s="1"/>
  <c r="AD8" i="18" s="1"/>
  <c r="AE8" i="18" s="1"/>
  <c r="U8" i="18"/>
  <c r="V8" i="18" s="1"/>
  <c r="W8" i="18" s="1"/>
  <c r="X8" i="18" s="1"/>
  <c r="Y8" i="18" s="1"/>
  <c r="O8" i="18"/>
  <c r="P8" i="18" s="1"/>
  <c r="Q8" i="18" s="1"/>
  <c r="R8" i="18" s="1"/>
  <c r="S8" i="18" s="1"/>
  <c r="I8" i="18"/>
  <c r="J8" i="18" s="1"/>
  <c r="K8" i="18" s="1"/>
  <c r="L8" i="18" s="1"/>
  <c r="M8" i="18" s="1"/>
  <c r="BM3" i="18"/>
  <c r="BN3" i="18" s="1"/>
  <c r="BL3" i="18"/>
  <c r="BE3" i="18"/>
  <c r="BF3" i="18" s="1"/>
  <c r="BG3" i="18" s="1"/>
  <c r="BH3" i="18" s="1"/>
  <c r="BI3" i="18" s="1"/>
  <c r="AY3" i="18"/>
  <c r="AZ3" i="18" s="1"/>
  <c r="BA3" i="18" s="1"/>
  <c r="BB3" i="18" s="1"/>
  <c r="BC3" i="18" s="1"/>
  <c r="AS3" i="18"/>
  <c r="AT3" i="18" s="1"/>
  <c r="AU3" i="18" s="1"/>
  <c r="AV3" i="18" s="1"/>
  <c r="AW3" i="18" s="1"/>
  <c r="AP3" i="18"/>
  <c r="AQ3" i="18" s="1"/>
  <c r="AG3" i="18"/>
  <c r="AH3" i="18" s="1"/>
  <c r="AI3" i="18" s="1"/>
  <c r="AJ3" i="18" s="1"/>
  <c r="AK3" i="18" s="1"/>
  <c r="AA3" i="18"/>
  <c r="AB3" i="18" s="1"/>
  <c r="AC3" i="18" s="1"/>
  <c r="AD3" i="18" s="1"/>
  <c r="AE3" i="18" s="1"/>
  <c r="U3" i="18"/>
  <c r="V3" i="18" s="1"/>
  <c r="W3" i="18" s="1"/>
  <c r="X3" i="18" s="1"/>
  <c r="Y3" i="18" s="1"/>
  <c r="O3" i="18"/>
  <c r="P3" i="18" s="1"/>
  <c r="Q3" i="18" s="1"/>
  <c r="R3" i="18" s="1"/>
  <c r="S3" i="18" s="1"/>
  <c r="I3" i="18"/>
  <c r="J3" i="18" s="1"/>
  <c r="K3" i="18" s="1"/>
  <c r="L3" i="18" s="1"/>
  <c r="M3" i="18" s="1"/>
  <c r="L3" i="15"/>
  <c r="AP8" i="16"/>
  <c r="AQ8" i="16" s="1"/>
  <c r="AP7" i="16"/>
  <c r="AQ7" i="16" s="1"/>
  <c r="G12" i="18"/>
  <c r="G11" i="18"/>
  <c r="G10" i="18"/>
  <c r="G9" i="18"/>
  <c r="G12" i="15"/>
  <c r="G11" i="15"/>
  <c r="G10" i="15"/>
  <c r="G9" i="15"/>
  <c r="G8" i="15"/>
  <c r="G7" i="15"/>
  <c r="G6" i="15"/>
  <c r="G5" i="15"/>
  <c r="G4" i="15"/>
  <c r="G6" i="16"/>
  <c r="G5" i="16"/>
  <c r="AS5" i="16" s="1"/>
  <c r="AT5" i="16" s="1"/>
  <c r="AU5" i="16" s="1"/>
  <c r="AV5" i="16" s="1"/>
  <c r="AW5" i="16" s="1"/>
  <c r="G4" i="16"/>
  <c r="G3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9" i="16"/>
  <c r="BM8" i="16"/>
  <c r="BN8" i="16" s="1"/>
  <c r="BL8" i="16"/>
  <c r="BE8" i="16"/>
  <c r="BF8" i="16" s="1"/>
  <c r="BG8" i="16" s="1"/>
  <c r="BH8" i="16" s="1"/>
  <c r="BI8" i="16" s="1"/>
  <c r="AY8" i="16"/>
  <c r="AZ8" i="16" s="1"/>
  <c r="BA8" i="16" s="1"/>
  <c r="BB8" i="16" s="1"/>
  <c r="BC8" i="16" s="1"/>
  <c r="AS8" i="16"/>
  <c r="AT8" i="16" s="1"/>
  <c r="AU8" i="16" s="1"/>
  <c r="AV8" i="16" s="1"/>
  <c r="AW8" i="16" s="1"/>
  <c r="AG8" i="16"/>
  <c r="AH8" i="16" s="1"/>
  <c r="AI8" i="16" s="1"/>
  <c r="AJ8" i="16" s="1"/>
  <c r="AK8" i="16" s="1"/>
  <c r="AA8" i="16"/>
  <c r="AB8" i="16" s="1"/>
  <c r="AC8" i="16" s="1"/>
  <c r="AD8" i="16" s="1"/>
  <c r="AE8" i="16" s="1"/>
  <c r="V8" i="16"/>
  <c r="W8" i="16" s="1"/>
  <c r="X8" i="16" s="1"/>
  <c r="Y8" i="16" s="1"/>
  <c r="U8" i="16"/>
  <c r="O8" i="16"/>
  <c r="P8" i="16" s="1"/>
  <c r="Q8" i="16" s="1"/>
  <c r="R8" i="16" s="1"/>
  <c r="S8" i="16" s="1"/>
  <c r="I8" i="16"/>
  <c r="J8" i="16" s="1"/>
  <c r="K8" i="16" s="1"/>
  <c r="L8" i="16" s="1"/>
  <c r="M8" i="16" s="1"/>
  <c r="BM7" i="16"/>
  <c r="BN7" i="16" s="1"/>
  <c r="BL7" i="16"/>
  <c r="BE7" i="16"/>
  <c r="BF7" i="16" s="1"/>
  <c r="BG7" i="16" s="1"/>
  <c r="BH7" i="16" s="1"/>
  <c r="BI7" i="16" s="1"/>
  <c r="AY7" i="16"/>
  <c r="AZ7" i="16" s="1"/>
  <c r="BA7" i="16" s="1"/>
  <c r="BB7" i="16" s="1"/>
  <c r="BC7" i="16" s="1"/>
  <c r="AS7" i="16"/>
  <c r="AT7" i="16" s="1"/>
  <c r="AU7" i="16" s="1"/>
  <c r="AV7" i="16" s="1"/>
  <c r="AW7" i="16" s="1"/>
  <c r="AG7" i="16"/>
  <c r="AH7" i="16" s="1"/>
  <c r="AI7" i="16" s="1"/>
  <c r="AJ7" i="16" s="1"/>
  <c r="AK7" i="16" s="1"/>
  <c r="AA7" i="16"/>
  <c r="AB7" i="16" s="1"/>
  <c r="AC7" i="16" s="1"/>
  <c r="AD7" i="16" s="1"/>
  <c r="AE7" i="16" s="1"/>
  <c r="U7" i="16"/>
  <c r="V7" i="16" s="1"/>
  <c r="W7" i="16" s="1"/>
  <c r="X7" i="16" s="1"/>
  <c r="Y7" i="16" s="1"/>
  <c r="O7" i="16"/>
  <c r="P7" i="16" s="1"/>
  <c r="Q7" i="16" s="1"/>
  <c r="R7" i="16" s="1"/>
  <c r="S7" i="16" s="1"/>
  <c r="I7" i="16"/>
  <c r="J7" i="16" s="1"/>
  <c r="K7" i="16" s="1"/>
  <c r="L7" i="16" s="1"/>
  <c r="M7" i="16" s="1"/>
  <c r="BL5" i="16"/>
  <c r="BX19" i="27" l="1"/>
  <c r="D43" i="27" s="1"/>
  <c r="W99" i="29"/>
  <c r="BE4" i="33"/>
  <c r="BX29" i="27"/>
  <c r="BX25" i="27"/>
  <c r="W98" i="29"/>
  <c r="A98" i="29" s="1"/>
  <c r="BE3" i="33"/>
  <c r="BE5" i="33"/>
  <c r="BX15" i="27"/>
  <c r="BX22" i="27"/>
  <c r="BX3" i="27"/>
  <c r="M107" i="30"/>
  <c r="AK16" i="25"/>
  <c r="X8" i="25"/>
  <c r="M44" i="30"/>
  <c r="R8" i="25"/>
  <c r="M26" i="30"/>
  <c r="M17" i="30"/>
  <c r="M158" i="30"/>
  <c r="L8" i="25"/>
  <c r="M8" i="30"/>
  <c r="AX16" i="25"/>
  <c r="BJ8" i="25"/>
  <c r="M152" i="30"/>
  <c r="M35" i="30"/>
  <c r="M32" i="30"/>
  <c r="BR14" i="25"/>
  <c r="N175" i="30"/>
  <c r="AD16" i="25"/>
  <c r="AD13" i="25"/>
  <c r="M66" i="30"/>
  <c r="N179" i="30"/>
  <c r="M122" i="30"/>
  <c r="BJ16" i="25"/>
  <c r="BD8" i="25"/>
  <c r="M134" i="30"/>
  <c r="L14" i="25"/>
  <c r="M13" i="30"/>
  <c r="X16" i="25"/>
  <c r="AR13" i="25"/>
  <c r="M102" i="30"/>
  <c r="BD16" i="25"/>
  <c r="M140" i="30"/>
  <c r="M89" i="30"/>
  <c r="M161" i="30"/>
  <c r="AX13" i="25"/>
  <c r="M120" i="30"/>
  <c r="M125" i="30"/>
  <c r="N176" i="30"/>
  <c r="AK14" i="25"/>
  <c r="M85" i="30"/>
  <c r="BR8" i="25"/>
  <c r="N170" i="30"/>
  <c r="M53" i="30"/>
  <c r="M104" i="30"/>
  <c r="M143" i="30"/>
  <c r="L13" i="25"/>
  <c r="M12" i="30"/>
  <c r="X13" i="25"/>
  <c r="M48" i="30"/>
  <c r="BJ14" i="25"/>
  <c r="M157" i="30"/>
  <c r="BJ13" i="25"/>
  <c r="M156" i="30"/>
  <c r="L16" i="25"/>
  <c r="AR16" i="25"/>
  <c r="BD13" i="25"/>
  <c r="M138" i="30"/>
  <c r="X14" i="25"/>
  <c r="M49" i="30"/>
  <c r="AD8" i="25"/>
  <c r="M62" i="30"/>
  <c r="R14" i="25"/>
  <c r="M31" i="30"/>
  <c r="AR14" i="25"/>
  <c r="M103" i="30"/>
  <c r="M50" i="30"/>
  <c r="AX14" i="25"/>
  <c r="M121" i="30"/>
  <c r="BR13" i="25"/>
  <c r="N174" i="30"/>
  <c r="R16" i="25"/>
  <c r="AK13" i="25"/>
  <c r="M84" i="30"/>
  <c r="BD14" i="25"/>
  <c r="M139" i="30"/>
  <c r="M86" i="30"/>
  <c r="AD14" i="25"/>
  <c r="M67" i="30"/>
  <c r="M68" i="30"/>
  <c r="AX8" i="25"/>
  <c r="M116" i="30"/>
  <c r="BR16" i="25"/>
  <c r="AR8" i="25"/>
  <c r="M98" i="30"/>
  <c r="M71" i="30"/>
  <c r="M14" i="30"/>
  <c r="AL8" i="25"/>
  <c r="N80" i="30"/>
  <c r="R13" i="25"/>
  <c r="M30" i="30"/>
  <c r="I5" i="16"/>
  <c r="J5" i="16" s="1"/>
  <c r="K5" i="16" s="1"/>
  <c r="L5" i="16" s="1"/>
  <c r="M5" i="16" s="1"/>
  <c r="O5" i="16"/>
  <c r="P5" i="16" s="1"/>
  <c r="Q5" i="16" s="1"/>
  <c r="R5" i="16" s="1"/>
  <c r="S5" i="16" s="1"/>
  <c r="BO7" i="16"/>
  <c r="BP7" i="16" s="1"/>
  <c r="BQ7" i="16" s="1"/>
  <c r="AY5" i="16"/>
  <c r="AZ5" i="16" s="1"/>
  <c r="BA5" i="16" s="1"/>
  <c r="BB5" i="16" s="1"/>
  <c r="BC5" i="16" s="1"/>
  <c r="BE5" i="16"/>
  <c r="BF5" i="16" s="1"/>
  <c r="BG5" i="16" s="1"/>
  <c r="BH5" i="16" s="1"/>
  <c r="BI5" i="16" s="1"/>
  <c r="AG5" i="16"/>
  <c r="AH5" i="16" s="1"/>
  <c r="AI5" i="16" s="1"/>
  <c r="AJ5" i="16" s="1"/>
  <c r="AK5" i="16" s="1"/>
  <c r="AM5" i="16"/>
  <c r="AN5" i="16" s="1"/>
  <c r="AO5" i="16" s="1"/>
  <c r="AP5" i="16" s="1"/>
  <c r="AQ5" i="16" s="1"/>
  <c r="AA5" i="16"/>
  <c r="AB5" i="16" s="1"/>
  <c r="AC5" i="16" s="1"/>
  <c r="AD5" i="16" s="1"/>
  <c r="AE5" i="16" s="1"/>
  <c r="U5" i="16"/>
  <c r="V5" i="16" s="1"/>
  <c r="W5" i="16" s="1"/>
  <c r="X5" i="16" s="1"/>
  <c r="Y5" i="16" s="1"/>
  <c r="BM5" i="16"/>
  <c r="BN5" i="16" s="1"/>
  <c r="BO5" i="16" s="1"/>
  <c r="BP5" i="16" s="1"/>
  <c r="BQ5" i="16" s="1"/>
  <c r="AS5" i="18"/>
  <c r="AT5" i="18" s="1"/>
  <c r="AU5" i="18" s="1"/>
  <c r="AV5" i="18" s="1"/>
  <c r="AW5" i="18" s="1"/>
  <c r="AG6" i="18"/>
  <c r="AH6" i="18" s="1"/>
  <c r="AI6" i="18" s="1"/>
  <c r="AJ6" i="18" s="1"/>
  <c r="AK6" i="18" s="1"/>
  <c r="BH9" i="25"/>
  <c r="L153" i="30" s="1"/>
  <c r="BB17" i="25"/>
  <c r="AP11" i="25"/>
  <c r="L101" i="30" s="1"/>
  <c r="L141" i="30"/>
  <c r="AV15" i="25"/>
  <c r="BH12" i="25"/>
  <c r="BB5" i="25"/>
  <c r="L144" i="30"/>
  <c r="AB20" i="25"/>
  <c r="L74" i="30" s="1"/>
  <c r="BH4" i="25"/>
  <c r="AP6" i="25"/>
  <c r="H6" i="30"/>
  <c r="BH19" i="25"/>
  <c r="L163" i="30" s="1"/>
  <c r="BB7" i="25"/>
  <c r="L133" i="30" s="1"/>
  <c r="AI10" i="25"/>
  <c r="L82" i="30" s="1"/>
  <c r="L142" i="30"/>
  <c r="BP3" i="25"/>
  <c r="J5" i="25"/>
  <c r="V5" i="25"/>
  <c r="AI7" i="25"/>
  <c r="L79" i="30" s="1"/>
  <c r="J4" i="25"/>
  <c r="AV5" i="25"/>
  <c r="L106" i="30"/>
  <c r="P9" i="25"/>
  <c r="L27" i="30" s="1"/>
  <c r="AP9" i="25"/>
  <c r="L99" i="30" s="1"/>
  <c r="V9" i="25"/>
  <c r="L45" i="30" s="1"/>
  <c r="AV9" i="25"/>
  <c r="L117" i="30" s="1"/>
  <c r="BP9" i="25"/>
  <c r="M171" i="30" s="1"/>
  <c r="AB9" i="25"/>
  <c r="L63" i="30" s="1"/>
  <c r="BB9" i="25"/>
  <c r="L135" i="30" s="1"/>
  <c r="P4" i="25"/>
  <c r="J9" i="25"/>
  <c r="L9" i="30" s="1"/>
  <c r="AI9" i="25"/>
  <c r="L81" i="30" s="1"/>
  <c r="Q13" i="27"/>
  <c r="R13" i="27" s="1"/>
  <c r="S13" i="27" s="1"/>
  <c r="T13" i="27" s="1"/>
  <c r="U13" i="27" s="1"/>
  <c r="AQ13" i="27"/>
  <c r="AR13" i="27" s="1"/>
  <c r="AS13" i="27" s="1"/>
  <c r="AT13" i="27" s="1"/>
  <c r="AU13" i="27" s="1"/>
  <c r="AJ13" i="27"/>
  <c r="AK13" i="27" s="1"/>
  <c r="AL13" i="27" s="1"/>
  <c r="AM13" i="27" s="1"/>
  <c r="AN13" i="27" s="1"/>
  <c r="BI13" i="27"/>
  <c r="BJ13" i="27" s="1"/>
  <c r="BK13" i="27" s="1"/>
  <c r="BL13" i="27" s="1"/>
  <c r="BM13" i="27" s="1"/>
  <c r="BQ13" i="27"/>
  <c r="BR13" i="27" s="1"/>
  <c r="BS13" i="27" s="1"/>
  <c r="BT13" i="27" s="1"/>
  <c r="BU13" i="27" s="1"/>
  <c r="K13" i="27"/>
  <c r="L13" i="27" s="1"/>
  <c r="M13" i="27" s="1"/>
  <c r="N13" i="27" s="1"/>
  <c r="O13" i="27" s="1"/>
  <c r="W13" i="27"/>
  <c r="X13" i="27" s="1"/>
  <c r="Y13" i="27" s="1"/>
  <c r="Z13" i="27" s="1"/>
  <c r="AA13" i="27" s="1"/>
  <c r="AW13" i="27"/>
  <c r="AX13" i="27" s="1"/>
  <c r="AY13" i="27" s="1"/>
  <c r="AZ13" i="27" s="1"/>
  <c r="BA13" i="27" s="1"/>
  <c r="AC13" i="27"/>
  <c r="AD13" i="27" s="1"/>
  <c r="AE13" i="27" s="1"/>
  <c r="AF13" i="27" s="1"/>
  <c r="AG13" i="27" s="1"/>
  <c r="BB15" i="25"/>
  <c r="J20" i="25"/>
  <c r="L20" i="30" s="1"/>
  <c r="BB20" i="25"/>
  <c r="L146" i="30" s="1"/>
  <c r="AI11" i="25"/>
  <c r="L83" i="30" s="1"/>
  <c r="J11" i="25"/>
  <c r="L11" i="30" s="1"/>
  <c r="BB11" i="25"/>
  <c r="L137" i="30" s="1"/>
  <c r="BH11" i="25"/>
  <c r="L155" i="30" s="1"/>
  <c r="L126" i="30"/>
  <c r="L18" i="30"/>
  <c r="L54" i="30"/>
  <c r="J19" i="25"/>
  <c r="L19" i="30" s="1"/>
  <c r="AI19" i="25"/>
  <c r="L91" i="30" s="1"/>
  <c r="AI5" i="25"/>
  <c r="BP5" i="25"/>
  <c r="BB19" i="25"/>
  <c r="L145" i="30" s="1"/>
  <c r="J17" i="25"/>
  <c r="L90" i="30"/>
  <c r="P11" i="25"/>
  <c r="L29" i="30" s="1"/>
  <c r="BH20" i="25"/>
  <c r="L164" i="30" s="1"/>
  <c r="L123" i="30"/>
  <c r="V17" i="25"/>
  <c r="AP17" i="25"/>
  <c r="BH5" i="25"/>
  <c r="AI17" i="25"/>
  <c r="AV17" i="25"/>
  <c r="BP17" i="25"/>
  <c r="L36" i="30"/>
  <c r="L162" i="30"/>
  <c r="M180" i="30"/>
  <c r="V11" i="25"/>
  <c r="L47" i="30" s="1"/>
  <c r="L124" i="30"/>
  <c r="M178" i="30"/>
  <c r="P5" i="25"/>
  <c r="AP5" i="25"/>
  <c r="P17" i="25"/>
  <c r="BH17" i="25"/>
  <c r="L108" i="30"/>
  <c r="BP10" i="25"/>
  <c r="M172" i="30" s="1"/>
  <c r="AV10" i="25"/>
  <c r="L118" i="30" s="1"/>
  <c r="V10" i="25"/>
  <c r="L46" i="30" s="1"/>
  <c r="AP10" i="25"/>
  <c r="L100" i="30" s="1"/>
  <c r="P10" i="25"/>
  <c r="L28" i="30" s="1"/>
  <c r="AB10" i="25"/>
  <c r="L64" i="30" s="1"/>
  <c r="J10" i="25"/>
  <c r="L10" i="30" s="1"/>
  <c r="BH10" i="25"/>
  <c r="L154" i="30" s="1"/>
  <c r="BP7" i="25"/>
  <c r="M169" i="30" s="1"/>
  <c r="AV7" i="25"/>
  <c r="L115" i="30" s="1"/>
  <c r="V7" i="25"/>
  <c r="L43" i="30" s="1"/>
  <c r="AP7" i="25"/>
  <c r="L97" i="30" s="1"/>
  <c r="P7" i="25"/>
  <c r="L25" i="30" s="1"/>
  <c r="AB7" i="25"/>
  <c r="L61" i="30" s="1"/>
  <c r="BP19" i="25"/>
  <c r="M181" i="30" s="1"/>
  <c r="AV19" i="25"/>
  <c r="L127" i="30" s="1"/>
  <c r="V19" i="25"/>
  <c r="L55" i="30" s="1"/>
  <c r="AP19" i="25"/>
  <c r="L109" i="30" s="1"/>
  <c r="P19" i="25"/>
  <c r="L37" i="30" s="1"/>
  <c r="AB19" i="25"/>
  <c r="L73" i="30" s="1"/>
  <c r="J7" i="25"/>
  <c r="L7" i="30" s="1"/>
  <c r="BH7" i="25"/>
  <c r="L151" i="30" s="1"/>
  <c r="BB10" i="25"/>
  <c r="L136" i="30" s="1"/>
  <c r="AB5" i="25"/>
  <c r="AB17" i="25"/>
  <c r="L72" i="30"/>
  <c r="BP11" i="25"/>
  <c r="M173" i="30" s="1"/>
  <c r="AV11" i="25"/>
  <c r="L119" i="30" s="1"/>
  <c r="AB11" i="25"/>
  <c r="L65" i="30" s="1"/>
  <c r="L160" i="30"/>
  <c r="L88" i="30"/>
  <c r="L16" i="30"/>
  <c r="L34" i="30"/>
  <c r="L52" i="30"/>
  <c r="L70" i="30"/>
  <c r="BP20" i="25"/>
  <c r="M182" i="30" s="1"/>
  <c r="AV20" i="25"/>
  <c r="L128" i="30" s="1"/>
  <c r="V20" i="25"/>
  <c r="L56" i="30" s="1"/>
  <c r="AP20" i="25"/>
  <c r="L110" i="30" s="1"/>
  <c r="P20" i="25"/>
  <c r="L38" i="30" s="1"/>
  <c r="AI20" i="25"/>
  <c r="L92" i="30" s="1"/>
  <c r="L105" i="30"/>
  <c r="L33" i="30"/>
  <c r="L159" i="30"/>
  <c r="L87" i="30"/>
  <c r="L15" i="30"/>
  <c r="L69" i="30"/>
  <c r="M177" i="30"/>
  <c r="BP15" i="25"/>
  <c r="AP15" i="25"/>
  <c r="P15" i="25"/>
  <c r="AI15" i="25"/>
  <c r="J15" i="25"/>
  <c r="AB15" i="25"/>
  <c r="BH15" i="25"/>
  <c r="L51" i="30"/>
  <c r="V15" i="25"/>
  <c r="AP3" i="25"/>
  <c r="AV3" i="25"/>
  <c r="BB3" i="25"/>
  <c r="BB4" i="25"/>
  <c r="BH3" i="25"/>
  <c r="AI3" i="25"/>
  <c r="J3" i="25"/>
  <c r="P3" i="25"/>
  <c r="V3" i="25"/>
  <c r="AB3" i="25"/>
  <c r="BP4" i="25"/>
  <c r="AV4" i="25"/>
  <c r="V4" i="25"/>
  <c r="AB4" i="25"/>
  <c r="AI4" i="25"/>
  <c r="AP4" i="25"/>
  <c r="AP12" i="25"/>
  <c r="P12" i="25"/>
  <c r="BH6" i="25"/>
  <c r="L150" i="30" s="1"/>
  <c r="AI6" i="25"/>
  <c r="L78" i="30" s="1"/>
  <c r="J6" i="25"/>
  <c r="L6" i="30" s="1"/>
  <c r="BP6" i="25"/>
  <c r="M168" i="30" s="1"/>
  <c r="AV6" i="25"/>
  <c r="L114" i="30" s="1"/>
  <c r="V6" i="25"/>
  <c r="L42" i="30" s="1"/>
  <c r="P6" i="25"/>
  <c r="L24" i="30" s="1"/>
  <c r="BB6" i="25"/>
  <c r="L132" i="30" s="1"/>
  <c r="AB6" i="25"/>
  <c r="L60" i="30" s="1"/>
  <c r="V12" i="25"/>
  <c r="AV12" i="25"/>
  <c r="BP12" i="25"/>
  <c r="AB12" i="25"/>
  <c r="BB12" i="25"/>
  <c r="J12" i="25"/>
  <c r="AI12" i="25"/>
  <c r="I6" i="18"/>
  <c r="J6" i="18" s="1"/>
  <c r="K6" i="18" s="1"/>
  <c r="L6" i="18" s="1"/>
  <c r="M6" i="18" s="1"/>
  <c r="I7" i="18"/>
  <c r="J7" i="18" s="1"/>
  <c r="K7" i="18" s="1"/>
  <c r="L7" i="18" s="1"/>
  <c r="M7" i="18" s="1"/>
  <c r="AM7" i="18"/>
  <c r="AN7" i="18" s="1"/>
  <c r="AO7" i="18" s="1"/>
  <c r="AP7" i="18" s="1"/>
  <c r="AQ7" i="18" s="1"/>
  <c r="U5" i="18"/>
  <c r="V5" i="18" s="1"/>
  <c r="W5" i="18" s="1"/>
  <c r="X5" i="18" s="1"/>
  <c r="Y5" i="18" s="1"/>
  <c r="BM5" i="18"/>
  <c r="BN5" i="18" s="1"/>
  <c r="BO5" i="18" s="1"/>
  <c r="BP5" i="18" s="1"/>
  <c r="BQ5" i="18" s="1"/>
  <c r="O6" i="18"/>
  <c r="P6" i="18" s="1"/>
  <c r="Q6" i="18" s="1"/>
  <c r="R6" i="18" s="1"/>
  <c r="S6" i="18" s="1"/>
  <c r="AM6" i="18"/>
  <c r="AN6" i="18" s="1"/>
  <c r="AO6" i="18" s="1"/>
  <c r="AP6" i="18" s="1"/>
  <c r="AQ6" i="18" s="1"/>
  <c r="BE7" i="18"/>
  <c r="BF7" i="18" s="1"/>
  <c r="BG7" i="18" s="1"/>
  <c r="BH7" i="18" s="1"/>
  <c r="BI7" i="18" s="1"/>
  <c r="AG7" i="18"/>
  <c r="AH7" i="18" s="1"/>
  <c r="AI7" i="18" s="1"/>
  <c r="AJ7" i="18" s="1"/>
  <c r="AK7" i="18" s="1"/>
  <c r="U6" i="18"/>
  <c r="V6" i="18" s="1"/>
  <c r="W6" i="18" s="1"/>
  <c r="X6" i="18" s="1"/>
  <c r="Y6" i="18" s="1"/>
  <c r="AS6" i="18"/>
  <c r="AT6" i="18" s="1"/>
  <c r="AU6" i="18" s="1"/>
  <c r="AV6" i="18" s="1"/>
  <c r="AW6" i="18" s="1"/>
  <c r="BM6" i="18"/>
  <c r="BN6" i="18" s="1"/>
  <c r="BO6" i="18" s="1"/>
  <c r="BP6" i="18" s="1"/>
  <c r="BQ6" i="18" s="1"/>
  <c r="O7" i="18"/>
  <c r="P7" i="18" s="1"/>
  <c r="Q7" i="18" s="1"/>
  <c r="R7" i="18" s="1"/>
  <c r="S7" i="18" s="1"/>
  <c r="BM4" i="18"/>
  <c r="BN4" i="18" s="1"/>
  <c r="BO4" i="18" s="1"/>
  <c r="BP4" i="18" s="1"/>
  <c r="BQ4" i="18" s="1"/>
  <c r="AS4" i="18"/>
  <c r="AT4" i="18" s="1"/>
  <c r="AU4" i="18" s="1"/>
  <c r="AV4" i="18" s="1"/>
  <c r="AW4" i="18" s="1"/>
  <c r="U4" i="18"/>
  <c r="V4" i="18" s="1"/>
  <c r="W4" i="18" s="1"/>
  <c r="X4" i="18" s="1"/>
  <c r="Y4" i="18" s="1"/>
  <c r="AM4" i="18"/>
  <c r="AN4" i="18" s="1"/>
  <c r="AO4" i="18" s="1"/>
  <c r="AP4" i="18" s="1"/>
  <c r="AQ4" i="18" s="1"/>
  <c r="O4" i="18"/>
  <c r="P4" i="18" s="1"/>
  <c r="Q4" i="18" s="1"/>
  <c r="R4" i="18" s="1"/>
  <c r="S4" i="18" s="1"/>
  <c r="BE4" i="18"/>
  <c r="BF4" i="18" s="1"/>
  <c r="BG4" i="18" s="1"/>
  <c r="BH4" i="18" s="1"/>
  <c r="BI4" i="18" s="1"/>
  <c r="AG4" i="18"/>
  <c r="AH4" i="18" s="1"/>
  <c r="AI4" i="18" s="1"/>
  <c r="AJ4" i="18" s="1"/>
  <c r="AK4" i="18" s="1"/>
  <c r="I4" i="18"/>
  <c r="J4" i="18" s="1"/>
  <c r="K4" i="18" s="1"/>
  <c r="L4" i="18" s="1"/>
  <c r="M4" i="18" s="1"/>
  <c r="AA4" i="18"/>
  <c r="AB4" i="18" s="1"/>
  <c r="AC4" i="18" s="1"/>
  <c r="AD4" i="18" s="1"/>
  <c r="AE4" i="18" s="1"/>
  <c r="AY4" i="18"/>
  <c r="AZ4" i="18" s="1"/>
  <c r="BA4" i="18" s="1"/>
  <c r="BB4" i="18" s="1"/>
  <c r="BC4" i="18" s="1"/>
  <c r="AY5" i="18"/>
  <c r="AZ5" i="18" s="1"/>
  <c r="BA5" i="18" s="1"/>
  <c r="BB5" i="18" s="1"/>
  <c r="BC5" i="18" s="1"/>
  <c r="I5" i="18"/>
  <c r="J5" i="18" s="1"/>
  <c r="K5" i="18" s="1"/>
  <c r="L5" i="18" s="1"/>
  <c r="M5" i="18" s="1"/>
  <c r="AG5" i="18"/>
  <c r="AH5" i="18" s="1"/>
  <c r="AI5" i="18" s="1"/>
  <c r="AJ5" i="18" s="1"/>
  <c r="AK5" i="18" s="1"/>
  <c r="BE5" i="18"/>
  <c r="BF5" i="18" s="1"/>
  <c r="BG5" i="18" s="1"/>
  <c r="BH5" i="18" s="1"/>
  <c r="BI5" i="18" s="1"/>
  <c r="AA6" i="18"/>
  <c r="AB6" i="18" s="1"/>
  <c r="AC6" i="18" s="1"/>
  <c r="AD6" i="18" s="1"/>
  <c r="AE6" i="18" s="1"/>
  <c r="AY6" i="18"/>
  <c r="AZ6" i="18" s="1"/>
  <c r="BA6" i="18" s="1"/>
  <c r="BB6" i="18" s="1"/>
  <c r="BC6" i="18" s="1"/>
  <c r="U7" i="18"/>
  <c r="V7" i="18" s="1"/>
  <c r="W7" i="18" s="1"/>
  <c r="X7" i="18" s="1"/>
  <c r="Y7" i="18" s="1"/>
  <c r="AS7" i="18"/>
  <c r="AT7" i="18" s="1"/>
  <c r="AU7" i="18" s="1"/>
  <c r="AV7" i="18" s="1"/>
  <c r="AW7" i="18" s="1"/>
  <c r="BM7" i="18"/>
  <c r="BN7" i="18" s="1"/>
  <c r="BO7" i="18" s="1"/>
  <c r="BP7" i="18" s="1"/>
  <c r="BQ7" i="18" s="1"/>
  <c r="AA5" i="18"/>
  <c r="AB5" i="18" s="1"/>
  <c r="AC5" i="18" s="1"/>
  <c r="AD5" i="18" s="1"/>
  <c r="AE5" i="18" s="1"/>
  <c r="O5" i="18"/>
  <c r="P5" i="18" s="1"/>
  <c r="Q5" i="18" s="1"/>
  <c r="R5" i="18" s="1"/>
  <c r="S5" i="18" s="1"/>
  <c r="AA7" i="18"/>
  <c r="AB7" i="18" s="1"/>
  <c r="AC7" i="18" s="1"/>
  <c r="AD7" i="18" s="1"/>
  <c r="AE7" i="18" s="1"/>
  <c r="BO8" i="18"/>
  <c r="BP8" i="18" s="1"/>
  <c r="BQ8" i="18" s="1"/>
  <c r="BS8" i="18" s="1"/>
  <c r="BO3" i="18"/>
  <c r="BP3" i="18" s="1"/>
  <c r="BQ3" i="18" s="1"/>
  <c r="BS3" i="18" s="1"/>
  <c r="BO8" i="16"/>
  <c r="BP8" i="16" s="1"/>
  <c r="BQ8" i="16" s="1"/>
  <c r="BS8" i="16" s="1"/>
  <c r="BS7" i="16"/>
  <c r="BM12" i="18"/>
  <c r="BN12" i="18" s="1"/>
  <c r="BL12" i="18"/>
  <c r="BE12" i="18"/>
  <c r="BF12" i="18" s="1"/>
  <c r="BG12" i="18" s="1"/>
  <c r="BH12" i="18" s="1"/>
  <c r="BI12" i="18" s="1"/>
  <c r="AY12" i="18"/>
  <c r="AZ12" i="18" s="1"/>
  <c r="BA12" i="18" s="1"/>
  <c r="BB12" i="18" s="1"/>
  <c r="BC12" i="18" s="1"/>
  <c r="AS12" i="18"/>
  <c r="AT12" i="18" s="1"/>
  <c r="AU12" i="18" s="1"/>
  <c r="AV12" i="18" s="1"/>
  <c r="AW12" i="18" s="1"/>
  <c r="AM12" i="18"/>
  <c r="AN12" i="18" s="1"/>
  <c r="AO12" i="18" s="1"/>
  <c r="AP12" i="18" s="1"/>
  <c r="AQ12" i="18" s="1"/>
  <c r="AG12" i="18"/>
  <c r="AH12" i="18" s="1"/>
  <c r="AI12" i="18" s="1"/>
  <c r="AJ12" i="18" s="1"/>
  <c r="AK12" i="18" s="1"/>
  <c r="AA12" i="18"/>
  <c r="AB12" i="18" s="1"/>
  <c r="AC12" i="18" s="1"/>
  <c r="AD12" i="18" s="1"/>
  <c r="AE12" i="18" s="1"/>
  <c r="U12" i="18"/>
  <c r="V12" i="18" s="1"/>
  <c r="W12" i="18" s="1"/>
  <c r="X12" i="18" s="1"/>
  <c r="Y12" i="18" s="1"/>
  <c r="O12" i="18"/>
  <c r="P12" i="18" s="1"/>
  <c r="Q12" i="18" s="1"/>
  <c r="R12" i="18" s="1"/>
  <c r="S12" i="18" s="1"/>
  <c r="I12" i="18"/>
  <c r="J12" i="18" s="1"/>
  <c r="K12" i="18" s="1"/>
  <c r="L12" i="18" s="1"/>
  <c r="M12" i="18" s="1"/>
  <c r="BM11" i="18"/>
  <c r="BN11" i="18" s="1"/>
  <c r="BL11" i="18"/>
  <c r="BE11" i="18"/>
  <c r="BF11" i="18" s="1"/>
  <c r="BG11" i="18" s="1"/>
  <c r="BH11" i="18" s="1"/>
  <c r="BI11" i="18" s="1"/>
  <c r="AY11" i="18"/>
  <c r="AZ11" i="18" s="1"/>
  <c r="BA11" i="18" s="1"/>
  <c r="BB11" i="18" s="1"/>
  <c r="BC11" i="18" s="1"/>
  <c r="AS11" i="18"/>
  <c r="AT11" i="18" s="1"/>
  <c r="AU11" i="18" s="1"/>
  <c r="AV11" i="18" s="1"/>
  <c r="AW11" i="18" s="1"/>
  <c r="AM11" i="18"/>
  <c r="AN11" i="18" s="1"/>
  <c r="AO11" i="18" s="1"/>
  <c r="AP11" i="18" s="1"/>
  <c r="AQ11" i="18" s="1"/>
  <c r="AG11" i="18"/>
  <c r="AH11" i="18" s="1"/>
  <c r="AI11" i="18" s="1"/>
  <c r="AJ11" i="18" s="1"/>
  <c r="AK11" i="18" s="1"/>
  <c r="AA11" i="18"/>
  <c r="AB11" i="18" s="1"/>
  <c r="AC11" i="18" s="1"/>
  <c r="AD11" i="18" s="1"/>
  <c r="AE11" i="18" s="1"/>
  <c r="U11" i="18"/>
  <c r="V11" i="18" s="1"/>
  <c r="W11" i="18" s="1"/>
  <c r="X11" i="18" s="1"/>
  <c r="Y11" i="18" s="1"/>
  <c r="O11" i="18"/>
  <c r="P11" i="18" s="1"/>
  <c r="Q11" i="18" s="1"/>
  <c r="R11" i="18" s="1"/>
  <c r="S11" i="18" s="1"/>
  <c r="I11" i="18"/>
  <c r="J11" i="18" s="1"/>
  <c r="K11" i="18" s="1"/>
  <c r="L11" i="18" s="1"/>
  <c r="M11" i="18" s="1"/>
  <c r="BM10" i="18"/>
  <c r="BN10" i="18" s="1"/>
  <c r="BL10" i="18"/>
  <c r="BE10" i="18"/>
  <c r="BF10" i="18" s="1"/>
  <c r="BG10" i="18" s="1"/>
  <c r="BH10" i="18" s="1"/>
  <c r="BI10" i="18" s="1"/>
  <c r="AY10" i="18"/>
  <c r="AZ10" i="18" s="1"/>
  <c r="BA10" i="18" s="1"/>
  <c r="BB10" i="18" s="1"/>
  <c r="BC10" i="18" s="1"/>
  <c r="AS10" i="18"/>
  <c r="AT10" i="18" s="1"/>
  <c r="AU10" i="18" s="1"/>
  <c r="AV10" i="18" s="1"/>
  <c r="AW10" i="18" s="1"/>
  <c r="AM10" i="18"/>
  <c r="AN10" i="18" s="1"/>
  <c r="AO10" i="18" s="1"/>
  <c r="AP10" i="18" s="1"/>
  <c r="AQ10" i="18" s="1"/>
  <c r="AG10" i="18"/>
  <c r="AH10" i="18" s="1"/>
  <c r="AI10" i="18" s="1"/>
  <c r="AJ10" i="18" s="1"/>
  <c r="AK10" i="18" s="1"/>
  <c r="AA10" i="18"/>
  <c r="AB10" i="18" s="1"/>
  <c r="AC10" i="18" s="1"/>
  <c r="AD10" i="18" s="1"/>
  <c r="AE10" i="18" s="1"/>
  <c r="U10" i="18"/>
  <c r="V10" i="18" s="1"/>
  <c r="W10" i="18" s="1"/>
  <c r="X10" i="18" s="1"/>
  <c r="Y10" i="18" s="1"/>
  <c r="O10" i="18"/>
  <c r="P10" i="18" s="1"/>
  <c r="Q10" i="18" s="1"/>
  <c r="R10" i="18" s="1"/>
  <c r="S10" i="18" s="1"/>
  <c r="I10" i="18"/>
  <c r="J10" i="18" s="1"/>
  <c r="K10" i="18" s="1"/>
  <c r="L10" i="18" s="1"/>
  <c r="M10" i="18" s="1"/>
  <c r="BM9" i="18"/>
  <c r="BN9" i="18" s="1"/>
  <c r="BL9" i="18"/>
  <c r="BE9" i="18"/>
  <c r="BF9" i="18" s="1"/>
  <c r="BG9" i="18" s="1"/>
  <c r="BH9" i="18" s="1"/>
  <c r="BI9" i="18" s="1"/>
  <c r="AY9" i="18"/>
  <c r="AZ9" i="18" s="1"/>
  <c r="BA9" i="18" s="1"/>
  <c r="BB9" i="18" s="1"/>
  <c r="BC9" i="18" s="1"/>
  <c r="AS9" i="18"/>
  <c r="AT9" i="18" s="1"/>
  <c r="AU9" i="18" s="1"/>
  <c r="AV9" i="18" s="1"/>
  <c r="AW9" i="18" s="1"/>
  <c r="AM9" i="18"/>
  <c r="AN9" i="18" s="1"/>
  <c r="AO9" i="18" s="1"/>
  <c r="AP9" i="18" s="1"/>
  <c r="AQ9" i="18" s="1"/>
  <c r="AG9" i="18"/>
  <c r="AH9" i="18" s="1"/>
  <c r="AI9" i="18" s="1"/>
  <c r="AJ9" i="18" s="1"/>
  <c r="AK9" i="18" s="1"/>
  <c r="AA9" i="18"/>
  <c r="AB9" i="18" s="1"/>
  <c r="AC9" i="18" s="1"/>
  <c r="AD9" i="18" s="1"/>
  <c r="AE9" i="18" s="1"/>
  <c r="U9" i="18"/>
  <c r="V9" i="18" s="1"/>
  <c r="W9" i="18" s="1"/>
  <c r="X9" i="18" s="1"/>
  <c r="Y9" i="18" s="1"/>
  <c r="O9" i="18"/>
  <c r="P9" i="18" s="1"/>
  <c r="Q9" i="18" s="1"/>
  <c r="R9" i="18" s="1"/>
  <c r="S9" i="18" s="1"/>
  <c r="I9" i="18"/>
  <c r="J9" i="18" s="1"/>
  <c r="K9" i="18" s="1"/>
  <c r="L9" i="18" s="1"/>
  <c r="M9" i="18" s="1"/>
  <c r="AU11" i="15"/>
  <c r="AV11" i="15" s="1"/>
  <c r="AT11" i="15"/>
  <c r="AM11" i="15"/>
  <c r="AN11" i="15" s="1"/>
  <c r="AO11" i="15" s="1"/>
  <c r="AP11" i="15" s="1"/>
  <c r="AQ11" i="15" s="1"/>
  <c r="AG11" i="15"/>
  <c r="AH11" i="15" s="1"/>
  <c r="AI11" i="15" s="1"/>
  <c r="AJ11" i="15" s="1"/>
  <c r="AK11" i="15" s="1"/>
  <c r="AA11" i="15"/>
  <c r="AB11" i="15" s="1"/>
  <c r="AC11" i="15" s="1"/>
  <c r="AD11" i="15" s="1"/>
  <c r="AE11" i="15" s="1"/>
  <c r="U11" i="15"/>
  <c r="V11" i="15" s="1"/>
  <c r="W11" i="15" s="1"/>
  <c r="X11" i="15" s="1"/>
  <c r="Y11" i="15" s="1"/>
  <c r="O11" i="15"/>
  <c r="P11" i="15" s="1"/>
  <c r="Q11" i="15" s="1"/>
  <c r="R11" i="15" s="1"/>
  <c r="S11" i="15" s="1"/>
  <c r="I11" i="15"/>
  <c r="J11" i="15" s="1"/>
  <c r="K11" i="15" s="1"/>
  <c r="L11" i="15" s="1"/>
  <c r="M11" i="15" s="1"/>
  <c r="A99" i="29" l="1"/>
  <c r="D45" i="27"/>
  <c r="D46" i="27"/>
  <c r="D42" i="27"/>
  <c r="D39" i="27"/>
  <c r="D44" i="27"/>
  <c r="AM8" i="25"/>
  <c r="O80" i="30"/>
  <c r="BS16" i="25"/>
  <c r="BT16" i="25" s="1"/>
  <c r="AE14" i="25"/>
  <c r="N67" i="30"/>
  <c r="S16" i="25"/>
  <c r="AS14" i="25"/>
  <c r="N103" i="30"/>
  <c r="BE13" i="25"/>
  <c r="N138" i="30"/>
  <c r="BK14" i="25"/>
  <c r="N157" i="30"/>
  <c r="N104" i="30"/>
  <c r="O176" i="30"/>
  <c r="N89" i="30"/>
  <c r="Y16" i="25"/>
  <c r="N122" i="30"/>
  <c r="BS14" i="25"/>
  <c r="BT14" i="25" s="1"/>
  <c r="O175" i="30"/>
  <c r="AY16" i="25"/>
  <c r="S8" i="25"/>
  <c r="N26" i="30"/>
  <c r="N14" i="30"/>
  <c r="N86" i="30"/>
  <c r="BS13" i="25"/>
  <c r="BT13" i="25" s="1"/>
  <c r="O174" i="30"/>
  <c r="S14" i="25"/>
  <c r="N31" i="30"/>
  <c r="AS16" i="25"/>
  <c r="Y13" i="25"/>
  <c r="N48" i="30"/>
  <c r="N53" i="30"/>
  <c r="N125" i="30"/>
  <c r="N140" i="30"/>
  <c r="M14" i="25"/>
  <c r="N13" i="30"/>
  <c r="O179" i="30"/>
  <c r="N32" i="30"/>
  <c r="M8" i="25"/>
  <c r="N8" i="30"/>
  <c r="Y8" i="25"/>
  <c r="N44" i="30"/>
  <c r="N71" i="30"/>
  <c r="AY8" i="25"/>
  <c r="N116" i="30"/>
  <c r="BE14" i="25"/>
  <c r="N139" i="30"/>
  <c r="AY14" i="25"/>
  <c r="N121" i="30"/>
  <c r="AE8" i="25"/>
  <c r="N62" i="30"/>
  <c r="M16" i="25"/>
  <c r="M13" i="25"/>
  <c r="N12" i="30"/>
  <c r="BS8" i="25"/>
  <c r="BT8" i="25" s="1"/>
  <c r="O170" i="30"/>
  <c r="AY13" i="25"/>
  <c r="N120" i="30"/>
  <c r="BE16" i="25"/>
  <c r="BE8" i="25"/>
  <c r="N134" i="30"/>
  <c r="AE13" i="25"/>
  <c r="N66" i="30"/>
  <c r="N35" i="30"/>
  <c r="N158" i="30"/>
  <c r="AL16" i="25"/>
  <c r="S13" i="25"/>
  <c r="N30" i="30"/>
  <c r="AS8" i="25"/>
  <c r="N98" i="30"/>
  <c r="N68" i="30"/>
  <c r="AL13" i="25"/>
  <c r="N84" i="30"/>
  <c r="N50" i="30"/>
  <c r="Y14" i="25"/>
  <c r="N49" i="30"/>
  <c r="BK13" i="25"/>
  <c r="N156" i="30"/>
  <c r="N143" i="30"/>
  <c r="AL14" i="25"/>
  <c r="N85" i="30"/>
  <c r="N161" i="30"/>
  <c r="AS13" i="25"/>
  <c r="N102" i="30"/>
  <c r="BK16" i="25"/>
  <c r="AE16" i="25"/>
  <c r="BK8" i="25"/>
  <c r="N152" i="30"/>
  <c r="N17" i="30"/>
  <c r="N107" i="30"/>
  <c r="BS5" i="16"/>
  <c r="AQ11" i="25"/>
  <c r="M101" i="30" s="1"/>
  <c r="M141" i="30"/>
  <c r="BC17" i="25"/>
  <c r="BI12" i="25"/>
  <c r="AJ10" i="25"/>
  <c r="M82" i="30" s="1"/>
  <c r="BQ3" i="25"/>
  <c r="BR3" i="25" s="1"/>
  <c r="BI4" i="25"/>
  <c r="M144" i="30"/>
  <c r="BI19" i="25"/>
  <c r="M163" i="30" s="1"/>
  <c r="AQ6" i="25"/>
  <c r="L96" i="30"/>
  <c r="AW15" i="25"/>
  <c r="AC20" i="25"/>
  <c r="M74" i="30" s="1"/>
  <c r="BC5" i="25"/>
  <c r="M142" i="30"/>
  <c r="BC7" i="25"/>
  <c r="M133" i="30" s="1"/>
  <c r="BI9" i="25"/>
  <c r="M153" i="30" s="1"/>
  <c r="AC12" i="25"/>
  <c r="Q12" i="25"/>
  <c r="AJ12" i="25"/>
  <c r="AW6" i="25"/>
  <c r="M114" i="30" s="1"/>
  <c r="K12" i="25"/>
  <c r="BC6" i="25"/>
  <c r="M132" i="30" s="1"/>
  <c r="AC4" i="25"/>
  <c r="AJ3" i="25"/>
  <c r="AC15" i="25"/>
  <c r="AQ15" i="25"/>
  <c r="M105" i="30"/>
  <c r="Q20" i="25"/>
  <c r="M38" i="30" s="1"/>
  <c r="BQ20" i="25"/>
  <c r="N182" i="30" s="1"/>
  <c r="M16" i="30"/>
  <c r="AW11" i="25"/>
  <c r="M119" i="30" s="1"/>
  <c r="AC5" i="25"/>
  <c r="K7" i="25"/>
  <c r="M7" i="30" s="1"/>
  <c r="W19" i="25"/>
  <c r="M55" i="30" s="1"/>
  <c r="W7" i="25"/>
  <c r="M43" i="30" s="1"/>
  <c r="BI10" i="25"/>
  <c r="M154" i="30" s="1"/>
  <c r="Q10" i="25"/>
  <c r="M28" i="30" s="1"/>
  <c r="BQ10" i="25"/>
  <c r="N172" i="30" s="1"/>
  <c r="Q17" i="25"/>
  <c r="M124" i="30"/>
  <c r="M36" i="30"/>
  <c r="BI5" i="25"/>
  <c r="Q11" i="25"/>
  <c r="M29" i="30" s="1"/>
  <c r="BQ5" i="25"/>
  <c r="K19" i="25"/>
  <c r="M19" i="30" s="1"/>
  <c r="BI11" i="25"/>
  <c r="M155" i="30" s="1"/>
  <c r="BC20" i="25"/>
  <c r="M146" i="30" s="1"/>
  <c r="AJ9" i="25"/>
  <c r="M81" i="30" s="1"/>
  <c r="AC9" i="25"/>
  <c r="M63" i="30" s="1"/>
  <c r="AQ9" i="25"/>
  <c r="M99" i="30" s="1"/>
  <c r="M106" i="30"/>
  <c r="AJ7" i="25"/>
  <c r="M79" i="30" s="1"/>
  <c r="W6" i="25"/>
  <c r="M42" i="30" s="1"/>
  <c r="AQ12" i="25"/>
  <c r="AC6" i="25"/>
  <c r="M60" i="30" s="1"/>
  <c r="BI6" i="25"/>
  <c r="M150" i="30" s="1"/>
  <c r="AW12" i="25"/>
  <c r="BQ6" i="25"/>
  <c r="N168" i="30" s="1"/>
  <c r="AC3" i="25"/>
  <c r="BC3" i="25"/>
  <c r="M15" i="30"/>
  <c r="BC12" i="25"/>
  <c r="W12" i="25"/>
  <c r="Q6" i="25"/>
  <c r="M24" i="30" s="1"/>
  <c r="K6" i="25"/>
  <c r="M6" i="30" s="1"/>
  <c r="W4" i="25"/>
  <c r="W3" i="25"/>
  <c r="BI3" i="25"/>
  <c r="AW3" i="25"/>
  <c r="K15" i="25"/>
  <c r="BQ15" i="25"/>
  <c r="M87" i="30"/>
  <c r="AQ20" i="25"/>
  <c r="M110" i="30" s="1"/>
  <c r="M70" i="30"/>
  <c r="M88" i="30"/>
  <c r="BQ11" i="25"/>
  <c r="N173" i="30" s="1"/>
  <c r="AC19" i="25"/>
  <c r="M73" i="30" s="1"/>
  <c r="AW19" i="25"/>
  <c r="M127" i="30" s="1"/>
  <c r="AC7" i="25"/>
  <c r="M61" i="30" s="1"/>
  <c r="AW7" i="25"/>
  <c r="M115" i="30" s="1"/>
  <c r="K10" i="25"/>
  <c r="M10" i="30" s="1"/>
  <c r="AQ10" i="25"/>
  <c r="M100" i="30" s="1"/>
  <c r="AQ5" i="25"/>
  <c r="W11" i="25"/>
  <c r="M47" i="30" s="1"/>
  <c r="BQ17" i="25"/>
  <c r="AQ17" i="25"/>
  <c r="M123" i="30"/>
  <c r="M90" i="30"/>
  <c r="AJ5" i="25"/>
  <c r="M54" i="30"/>
  <c r="BC11" i="25"/>
  <c r="M137" i="30" s="1"/>
  <c r="K20" i="25"/>
  <c r="M20" i="30" s="1"/>
  <c r="K9" i="25"/>
  <c r="M9" i="30" s="1"/>
  <c r="BQ9" i="25"/>
  <c r="N171" i="30" s="1"/>
  <c r="Q9" i="25"/>
  <c r="M27" i="30" s="1"/>
  <c r="AW5" i="25"/>
  <c r="W5" i="25"/>
  <c r="AQ4" i="25"/>
  <c r="AW4" i="25"/>
  <c r="Q3" i="25"/>
  <c r="AQ3" i="25"/>
  <c r="W15" i="25"/>
  <c r="AJ15" i="25"/>
  <c r="N177" i="30"/>
  <c r="M159" i="30"/>
  <c r="W20" i="25"/>
  <c r="M56" i="30" s="1"/>
  <c r="M52" i="30"/>
  <c r="M160" i="30"/>
  <c r="M72" i="30"/>
  <c r="BC10" i="25"/>
  <c r="M136" i="30" s="1"/>
  <c r="Q19" i="25"/>
  <c r="M37" i="30" s="1"/>
  <c r="BQ19" i="25"/>
  <c r="N181" i="30" s="1"/>
  <c r="Q7" i="25"/>
  <c r="M25" i="30" s="1"/>
  <c r="BQ7" i="25"/>
  <c r="N169" i="30" s="1"/>
  <c r="W10" i="25"/>
  <c r="M46" i="30" s="1"/>
  <c r="M108" i="30"/>
  <c r="Q5" i="25"/>
  <c r="N180" i="30"/>
  <c r="AW17" i="25"/>
  <c r="W17" i="25"/>
  <c r="K17" i="25"/>
  <c r="M18" i="30"/>
  <c r="K11" i="25"/>
  <c r="M11" i="30" s="1"/>
  <c r="BC15" i="25"/>
  <c r="Q4" i="25"/>
  <c r="AW9" i="25"/>
  <c r="M117" i="30" s="1"/>
  <c r="AJ6" i="25"/>
  <c r="M78" i="30" s="1"/>
  <c r="BQ12" i="25"/>
  <c r="AJ4" i="25"/>
  <c r="BQ4" i="25"/>
  <c r="K3" i="25"/>
  <c r="BC4" i="25"/>
  <c r="M51" i="30"/>
  <c r="BI15" i="25"/>
  <c r="Q15" i="25"/>
  <c r="M69" i="30"/>
  <c r="M33" i="30"/>
  <c r="AJ20" i="25"/>
  <c r="M92" i="30" s="1"/>
  <c r="AW20" i="25"/>
  <c r="M128" i="30" s="1"/>
  <c r="M34" i="30"/>
  <c r="AC11" i="25"/>
  <c r="M65" i="30" s="1"/>
  <c r="AC17" i="25"/>
  <c r="BI7" i="25"/>
  <c r="M151" i="30" s="1"/>
  <c r="AQ19" i="25"/>
  <c r="M109" i="30" s="1"/>
  <c r="AQ7" i="25"/>
  <c r="M97" i="30" s="1"/>
  <c r="AC10" i="25"/>
  <c r="M64" i="30" s="1"/>
  <c r="AW10" i="25"/>
  <c r="M118" i="30" s="1"/>
  <c r="BI17" i="25"/>
  <c r="N178" i="30"/>
  <c r="M162" i="30"/>
  <c r="AJ17" i="25"/>
  <c r="BI20" i="25"/>
  <c r="M164" i="30" s="1"/>
  <c r="BC19" i="25"/>
  <c r="M145" i="30" s="1"/>
  <c r="AJ19" i="25"/>
  <c r="M91" i="30" s="1"/>
  <c r="M126" i="30"/>
  <c r="AJ11" i="25"/>
  <c r="M83" i="30" s="1"/>
  <c r="BC9" i="25"/>
  <c r="M135" i="30" s="1"/>
  <c r="W9" i="25"/>
  <c r="M45" i="30" s="1"/>
  <c r="K4" i="25"/>
  <c r="K5" i="25"/>
  <c r="BW10" i="27"/>
  <c r="BW13" i="27"/>
  <c r="BW9" i="27"/>
  <c r="BS6" i="18"/>
  <c r="BS5" i="18"/>
  <c r="BS4" i="18"/>
  <c r="BS7" i="18"/>
  <c r="AW11" i="15"/>
  <c r="AX11" i="15" s="1"/>
  <c r="AY11" i="15" s="1"/>
  <c r="BA11" i="15" s="1"/>
  <c r="BO10" i="18"/>
  <c r="BP10" i="18" s="1"/>
  <c r="BQ10" i="18" s="1"/>
  <c r="BS10" i="18" s="1"/>
  <c r="BO11" i="18"/>
  <c r="BP11" i="18" s="1"/>
  <c r="BQ11" i="18" s="1"/>
  <c r="BS11" i="18" s="1"/>
  <c r="BO9" i="18"/>
  <c r="BP9" i="18" s="1"/>
  <c r="BQ9" i="18" s="1"/>
  <c r="BS9" i="18" s="1"/>
  <c r="BO12" i="18"/>
  <c r="BP12" i="18" s="1"/>
  <c r="BQ12" i="18" s="1"/>
  <c r="BS12" i="18" s="1"/>
  <c r="O107" i="30" l="1"/>
  <c r="BL16" i="25"/>
  <c r="O143" i="30"/>
  <c r="AM13" i="25"/>
  <c r="O84" i="30"/>
  <c r="AM16" i="25"/>
  <c r="BF8" i="25"/>
  <c r="O134" i="30"/>
  <c r="N13" i="25"/>
  <c r="O12" i="30"/>
  <c r="BF14" i="25"/>
  <c r="O139" i="30"/>
  <c r="N8" i="25"/>
  <c r="O8" i="30"/>
  <c r="O140" i="30"/>
  <c r="AT16" i="25"/>
  <c r="O14" i="30"/>
  <c r="O122" i="30"/>
  <c r="O104" i="30"/>
  <c r="T16" i="25"/>
  <c r="O17" i="30"/>
  <c r="AT13" i="25"/>
  <c r="O102" i="30"/>
  <c r="BL13" i="25"/>
  <c r="O156" i="30"/>
  <c r="O68" i="30"/>
  <c r="O158" i="30"/>
  <c r="BF16" i="25"/>
  <c r="N16" i="25"/>
  <c r="AZ8" i="25"/>
  <c r="O116" i="30"/>
  <c r="O32" i="30"/>
  <c r="O125" i="30"/>
  <c r="T14" i="25"/>
  <c r="O31" i="30"/>
  <c r="T8" i="25"/>
  <c r="O26" i="30"/>
  <c r="Z16" i="25"/>
  <c r="BL14" i="25"/>
  <c r="O157" i="30"/>
  <c r="AF14" i="25"/>
  <c r="O67" i="30"/>
  <c r="BL8" i="25"/>
  <c r="O152" i="30"/>
  <c r="O161" i="30"/>
  <c r="Z14" i="25"/>
  <c r="O49" i="30"/>
  <c r="AT8" i="25"/>
  <c r="O98" i="30"/>
  <c r="O35" i="30"/>
  <c r="AZ13" i="25"/>
  <c r="O120" i="30"/>
  <c r="AF8" i="25"/>
  <c r="O62" i="30"/>
  <c r="O71" i="30"/>
  <c r="O53" i="30"/>
  <c r="P178" i="30"/>
  <c r="AA16" i="29"/>
  <c r="AA60" i="29" s="1"/>
  <c r="AZ16" i="25"/>
  <c r="O89" i="30"/>
  <c r="BF13" i="25"/>
  <c r="O138" i="30"/>
  <c r="P181" i="30"/>
  <c r="AA19" i="29"/>
  <c r="AF16" i="25"/>
  <c r="AM14" i="25"/>
  <c r="O85" i="30"/>
  <c r="O50" i="30"/>
  <c r="T13" i="25"/>
  <c r="O30" i="30"/>
  <c r="AF13" i="25"/>
  <c r="O66" i="30"/>
  <c r="P173" i="30"/>
  <c r="AA11" i="29"/>
  <c r="AA80" i="29" s="1"/>
  <c r="AZ14" i="25"/>
  <c r="O121" i="30"/>
  <c r="Z8" i="25"/>
  <c r="O44" i="30"/>
  <c r="N14" i="25"/>
  <c r="O13" i="30"/>
  <c r="Z13" i="25"/>
  <c r="O48" i="30"/>
  <c r="O86" i="30"/>
  <c r="P179" i="30"/>
  <c r="AA17" i="29"/>
  <c r="AT14" i="25"/>
  <c r="O103" i="30"/>
  <c r="P83" i="30"/>
  <c r="P11" i="29"/>
  <c r="P80" i="29" s="1"/>
  <c r="BX11" i="27"/>
  <c r="N142" i="30"/>
  <c r="AR11" i="25"/>
  <c r="N101" i="30" s="1"/>
  <c r="BD17" i="25"/>
  <c r="BX7" i="27"/>
  <c r="BD5" i="25"/>
  <c r="BS3" i="25"/>
  <c r="BT3" i="25" s="1"/>
  <c r="N141" i="30"/>
  <c r="BJ4" i="25"/>
  <c r="N144" i="30"/>
  <c r="BJ12" i="25"/>
  <c r="AD20" i="25"/>
  <c r="N74" i="30" s="1"/>
  <c r="AK10" i="25"/>
  <c r="N82" i="30" s="1"/>
  <c r="BJ19" i="25"/>
  <c r="N163" i="30" s="1"/>
  <c r="AX15" i="25"/>
  <c r="AR6" i="25"/>
  <c r="M96" i="30"/>
  <c r="BD7" i="25"/>
  <c r="N133" i="30" s="1"/>
  <c r="BJ9" i="25"/>
  <c r="N153" i="30" s="1"/>
  <c r="L4" i="25"/>
  <c r="AK11" i="25"/>
  <c r="N83" i="30" s="1"/>
  <c r="BJ20" i="25"/>
  <c r="N164" i="30" s="1"/>
  <c r="N162" i="30"/>
  <c r="BJ7" i="25"/>
  <c r="N151" i="30" s="1"/>
  <c r="AX20" i="25"/>
  <c r="N128" i="30" s="1"/>
  <c r="R15" i="25"/>
  <c r="BD4" i="25"/>
  <c r="AK6" i="25"/>
  <c r="N78" i="30" s="1"/>
  <c r="R4" i="25"/>
  <c r="R5" i="25"/>
  <c r="BR19" i="25"/>
  <c r="O181" i="30" s="1"/>
  <c r="N160" i="30"/>
  <c r="N159" i="30"/>
  <c r="X15" i="25"/>
  <c r="AX4" i="25"/>
  <c r="BR9" i="25"/>
  <c r="O171" i="30" s="1"/>
  <c r="N90" i="30"/>
  <c r="BR17" i="25"/>
  <c r="AR10" i="25"/>
  <c r="N100" i="30" s="1"/>
  <c r="N88" i="30"/>
  <c r="X9" i="25"/>
  <c r="N45" i="30" s="1"/>
  <c r="N126" i="30"/>
  <c r="O178" i="30"/>
  <c r="AD10" i="25"/>
  <c r="N64" i="30" s="1"/>
  <c r="AR19" i="25"/>
  <c r="N109" i="30" s="1"/>
  <c r="N34" i="30"/>
  <c r="N69" i="30"/>
  <c r="AK4" i="25"/>
  <c r="BD15" i="25"/>
  <c r="L17" i="25"/>
  <c r="N72" i="30"/>
  <c r="R3" i="25"/>
  <c r="R9" i="25"/>
  <c r="N27" i="30" s="1"/>
  <c r="BD11" i="25"/>
  <c r="N137" i="30" s="1"/>
  <c r="AK5" i="25"/>
  <c r="X11" i="25"/>
  <c r="N47" i="30" s="1"/>
  <c r="AR5" i="25"/>
  <c r="L10" i="25"/>
  <c r="N10" i="30" s="1"/>
  <c r="AD7" i="25"/>
  <c r="N61" i="30" s="1"/>
  <c r="AD19" i="25"/>
  <c r="N73" i="30" s="1"/>
  <c r="BR11" i="25"/>
  <c r="O173" i="30" s="1"/>
  <c r="N70" i="30"/>
  <c r="BR15" i="25"/>
  <c r="AX3" i="25"/>
  <c r="X3" i="25"/>
  <c r="R6" i="25"/>
  <c r="N24" i="30" s="1"/>
  <c r="BD12" i="25"/>
  <c r="AD3" i="25"/>
  <c r="BR6" i="25"/>
  <c r="O168" i="30" s="1"/>
  <c r="BJ6" i="25"/>
  <c r="N150" i="30" s="1"/>
  <c r="AR12" i="25"/>
  <c r="AK7" i="25"/>
  <c r="N79" i="30" s="1"/>
  <c r="AR9" i="25"/>
  <c r="N99" i="30" s="1"/>
  <c r="AK9" i="25"/>
  <c r="N81" i="30" s="1"/>
  <c r="BJ11" i="25"/>
  <c r="N155" i="30" s="1"/>
  <c r="BR5" i="25"/>
  <c r="BJ5" i="25"/>
  <c r="N124" i="30"/>
  <c r="R17" i="25"/>
  <c r="R10" i="25"/>
  <c r="N28" i="30" s="1"/>
  <c r="X7" i="25"/>
  <c r="N43" i="30" s="1"/>
  <c r="X19" i="25"/>
  <c r="N55" i="30" s="1"/>
  <c r="AD5" i="25"/>
  <c r="N16" i="30"/>
  <c r="R20" i="25"/>
  <c r="N38" i="30" s="1"/>
  <c r="AR15" i="25"/>
  <c r="AD4" i="25"/>
  <c r="L12" i="25"/>
  <c r="AK12" i="25"/>
  <c r="BD19" i="25"/>
  <c r="N145" i="30" s="1"/>
  <c r="AK17" i="25"/>
  <c r="BJ17" i="25"/>
  <c r="AR7" i="25"/>
  <c r="N97" i="30" s="1"/>
  <c r="AD17" i="25"/>
  <c r="AK20" i="25"/>
  <c r="N92" i="30" s="1"/>
  <c r="BJ15" i="25"/>
  <c r="L3" i="25"/>
  <c r="AX9" i="25"/>
  <c r="N117" i="30" s="1"/>
  <c r="N18" i="30"/>
  <c r="X17" i="25"/>
  <c r="AX17" i="25"/>
  <c r="N108" i="30"/>
  <c r="R7" i="25"/>
  <c r="N25" i="30" s="1"/>
  <c r="R19" i="25"/>
  <c r="N37" i="30" s="1"/>
  <c r="N52" i="30"/>
  <c r="O177" i="30"/>
  <c r="AR3" i="25"/>
  <c r="AR4" i="25"/>
  <c r="X5" i="25"/>
  <c r="L9" i="25"/>
  <c r="N9" i="30" s="1"/>
  <c r="N123" i="30"/>
  <c r="L5" i="25"/>
  <c r="BD9" i="25"/>
  <c r="N135" i="30" s="1"/>
  <c r="AK19" i="25"/>
  <c r="N91" i="30" s="1"/>
  <c r="AX10" i="25"/>
  <c r="N118" i="30" s="1"/>
  <c r="AD11" i="25"/>
  <c r="N65" i="30" s="1"/>
  <c r="N33" i="30"/>
  <c r="N51" i="30"/>
  <c r="BR4" i="25"/>
  <c r="BR12" i="25"/>
  <c r="L11" i="25"/>
  <c r="N11" i="30" s="1"/>
  <c r="O180" i="30"/>
  <c r="X10" i="25"/>
  <c r="N46" i="30" s="1"/>
  <c r="BR7" i="25"/>
  <c r="O169" i="30" s="1"/>
  <c r="BD10" i="25"/>
  <c r="N136" i="30" s="1"/>
  <c r="X20" i="25"/>
  <c r="N56" i="30" s="1"/>
  <c r="AK15" i="25"/>
  <c r="AX5" i="25"/>
  <c r="L20" i="25"/>
  <c r="N20" i="30" s="1"/>
  <c r="N54" i="30"/>
  <c r="AR17" i="25"/>
  <c r="AX7" i="25"/>
  <c r="N115" i="30" s="1"/>
  <c r="AX19" i="25"/>
  <c r="N127" i="30" s="1"/>
  <c r="AR20" i="25"/>
  <c r="N110" i="30" s="1"/>
  <c r="N87" i="30"/>
  <c r="L15" i="25"/>
  <c r="BJ3" i="25"/>
  <c r="X4" i="25"/>
  <c r="L6" i="25"/>
  <c r="N6" i="30" s="1"/>
  <c r="X12" i="25"/>
  <c r="N15" i="30"/>
  <c r="BD3" i="25"/>
  <c r="AX12" i="25"/>
  <c r="AD6" i="25"/>
  <c r="N60" i="30" s="1"/>
  <c r="X6" i="25"/>
  <c r="N42" i="30" s="1"/>
  <c r="N106" i="30"/>
  <c r="AD9" i="25"/>
  <c r="N63" i="30" s="1"/>
  <c r="BD20" i="25"/>
  <c r="N146" i="30" s="1"/>
  <c r="L19" i="25"/>
  <c r="N19" i="30" s="1"/>
  <c r="R11" i="25"/>
  <c r="N29" i="30" s="1"/>
  <c r="N36" i="30"/>
  <c r="BR10" i="25"/>
  <c r="O172" i="30" s="1"/>
  <c r="BJ10" i="25"/>
  <c r="N154" i="30" s="1"/>
  <c r="L7" i="25"/>
  <c r="N7" i="30" s="1"/>
  <c r="AX11" i="25"/>
  <c r="N119" i="30" s="1"/>
  <c r="BR20" i="25"/>
  <c r="O182" i="30" s="1"/>
  <c r="N105" i="30"/>
  <c r="AD15" i="25"/>
  <c r="AK3" i="25"/>
  <c r="BD6" i="25"/>
  <c r="N132" i="30" s="1"/>
  <c r="AX6" i="25"/>
  <c r="N114" i="30" s="1"/>
  <c r="R12" i="25"/>
  <c r="AD12" i="25"/>
  <c r="BM22" i="16"/>
  <c r="BN22" i="16" s="1"/>
  <c r="BL22" i="16"/>
  <c r="BE22" i="16"/>
  <c r="BF22" i="16" s="1"/>
  <c r="BG22" i="16" s="1"/>
  <c r="BH22" i="16" s="1"/>
  <c r="BI22" i="16" s="1"/>
  <c r="AY22" i="16"/>
  <c r="AZ22" i="16" s="1"/>
  <c r="BA22" i="16" s="1"/>
  <c r="BB22" i="16" s="1"/>
  <c r="BC22" i="16" s="1"/>
  <c r="AS22" i="16"/>
  <c r="AT22" i="16" s="1"/>
  <c r="AU22" i="16" s="1"/>
  <c r="AV22" i="16" s="1"/>
  <c r="AW22" i="16" s="1"/>
  <c r="AM22" i="16"/>
  <c r="AN22" i="16" s="1"/>
  <c r="AO22" i="16" s="1"/>
  <c r="AP22" i="16" s="1"/>
  <c r="AQ22" i="16" s="1"/>
  <c r="AG22" i="16"/>
  <c r="AH22" i="16" s="1"/>
  <c r="AI22" i="16" s="1"/>
  <c r="AJ22" i="16" s="1"/>
  <c r="AK22" i="16" s="1"/>
  <c r="AA22" i="16"/>
  <c r="AB22" i="16" s="1"/>
  <c r="AC22" i="16" s="1"/>
  <c r="AD22" i="16" s="1"/>
  <c r="AE22" i="16" s="1"/>
  <c r="U22" i="16"/>
  <c r="V22" i="16" s="1"/>
  <c r="W22" i="16" s="1"/>
  <c r="X22" i="16" s="1"/>
  <c r="Y22" i="16" s="1"/>
  <c r="O22" i="16"/>
  <c r="P22" i="16" s="1"/>
  <c r="Q22" i="16" s="1"/>
  <c r="R22" i="16" s="1"/>
  <c r="S22" i="16" s="1"/>
  <c r="I22" i="16"/>
  <c r="J22" i="16" s="1"/>
  <c r="K22" i="16" s="1"/>
  <c r="L22" i="16" s="1"/>
  <c r="M22" i="16" s="1"/>
  <c r="BM21" i="16"/>
  <c r="BN21" i="16" s="1"/>
  <c r="BL21" i="16"/>
  <c r="BE21" i="16"/>
  <c r="BF21" i="16" s="1"/>
  <c r="BG21" i="16" s="1"/>
  <c r="BH21" i="16" s="1"/>
  <c r="BI21" i="16" s="1"/>
  <c r="AY21" i="16"/>
  <c r="AZ21" i="16" s="1"/>
  <c r="BA21" i="16" s="1"/>
  <c r="BB21" i="16" s="1"/>
  <c r="BC21" i="16" s="1"/>
  <c r="AS21" i="16"/>
  <c r="AT21" i="16" s="1"/>
  <c r="AU21" i="16" s="1"/>
  <c r="AV21" i="16" s="1"/>
  <c r="AW21" i="16" s="1"/>
  <c r="AM21" i="16"/>
  <c r="AN21" i="16" s="1"/>
  <c r="AO21" i="16" s="1"/>
  <c r="AP21" i="16" s="1"/>
  <c r="AQ21" i="16" s="1"/>
  <c r="AG21" i="16"/>
  <c r="AH21" i="16" s="1"/>
  <c r="AI21" i="16" s="1"/>
  <c r="AJ21" i="16" s="1"/>
  <c r="AK21" i="16" s="1"/>
  <c r="AA21" i="16"/>
  <c r="AB21" i="16" s="1"/>
  <c r="AC21" i="16" s="1"/>
  <c r="AD21" i="16" s="1"/>
  <c r="AE21" i="16" s="1"/>
  <c r="U21" i="16"/>
  <c r="V21" i="16" s="1"/>
  <c r="W21" i="16" s="1"/>
  <c r="X21" i="16" s="1"/>
  <c r="Y21" i="16" s="1"/>
  <c r="O21" i="16"/>
  <c r="P21" i="16" s="1"/>
  <c r="Q21" i="16" s="1"/>
  <c r="R21" i="16" s="1"/>
  <c r="S21" i="16" s="1"/>
  <c r="I21" i="16"/>
  <c r="J21" i="16" s="1"/>
  <c r="K21" i="16" s="1"/>
  <c r="L21" i="16" s="1"/>
  <c r="M21" i="16" s="1"/>
  <c r="BM17" i="16"/>
  <c r="BN17" i="16" s="1"/>
  <c r="BL17" i="16"/>
  <c r="BE17" i="16"/>
  <c r="BF17" i="16" s="1"/>
  <c r="BG17" i="16" s="1"/>
  <c r="BH17" i="16" s="1"/>
  <c r="BI17" i="16" s="1"/>
  <c r="AY17" i="16"/>
  <c r="AZ17" i="16" s="1"/>
  <c r="BA17" i="16" s="1"/>
  <c r="BB17" i="16" s="1"/>
  <c r="BC17" i="16" s="1"/>
  <c r="AS17" i="16"/>
  <c r="AT17" i="16" s="1"/>
  <c r="AU17" i="16" s="1"/>
  <c r="AV17" i="16" s="1"/>
  <c r="AW17" i="16" s="1"/>
  <c r="AM17" i="16"/>
  <c r="AN17" i="16" s="1"/>
  <c r="AO17" i="16" s="1"/>
  <c r="AP17" i="16" s="1"/>
  <c r="AQ17" i="16" s="1"/>
  <c r="AG17" i="16"/>
  <c r="AH17" i="16" s="1"/>
  <c r="AI17" i="16" s="1"/>
  <c r="AJ17" i="16" s="1"/>
  <c r="AK17" i="16" s="1"/>
  <c r="AA17" i="16"/>
  <c r="AB17" i="16" s="1"/>
  <c r="AC17" i="16" s="1"/>
  <c r="AD17" i="16" s="1"/>
  <c r="AE17" i="16" s="1"/>
  <c r="U17" i="16"/>
  <c r="V17" i="16" s="1"/>
  <c r="W17" i="16" s="1"/>
  <c r="X17" i="16" s="1"/>
  <c r="Y17" i="16" s="1"/>
  <c r="O17" i="16"/>
  <c r="P17" i="16" s="1"/>
  <c r="Q17" i="16" s="1"/>
  <c r="R17" i="16" s="1"/>
  <c r="S17" i="16" s="1"/>
  <c r="I17" i="16"/>
  <c r="J17" i="16" s="1"/>
  <c r="K17" i="16" s="1"/>
  <c r="L17" i="16" s="1"/>
  <c r="M17" i="16" s="1"/>
  <c r="I19" i="16"/>
  <c r="J19" i="16" s="1"/>
  <c r="K19" i="16" s="1"/>
  <c r="L19" i="16" s="1"/>
  <c r="M19" i="16" s="1"/>
  <c r="O19" i="16"/>
  <c r="P19" i="16" s="1"/>
  <c r="Q19" i="16" s="1"/>
  <c r="R19" i="16" s="1"/>
  <c r="S19" i="16" s="1"/>
  <c r="U19" i="16"/>
  <c r="V19" i="16" s="1"/>
  <c r="W19" i="16" s="1"/>
  <c r="X19" i="16" s="1"/>
  <c r="Y19" i="16" s="1"/>
  <c r="AA19" i="16"/>
  <c r="AB19" i="16" s="1"/>
  <c r="AC19" i="16" s="1"/>
  <c r="AD19" i="16" s="1"/>
  <c r="AE19" i="16" s="1"/>
  <c r="AG19" i="16"/>
  <c r="AH19" i="16" s="1"/>
  <c r="AI19" i="16" s="1"/>
  <c r="AJ19" i="16" s="1"/>
  <c r="AK19" i="16" s="1"/>
  <c r="AM19" i="16"/>
  <c r="AN19" i="16" s="1"/>
  <c r="AO19" i="16" s="1"/>
  <c r="AP19" i="16" s="1"/>
  <c r="AQ19" i="16" s="1"/>
  <c r="AS19" i="16"/>
  <c r="AT19" i="16" s="1"/>
  <c r="AU19" i="16" s="1"/>
  <c r="AV19" i="16" s="1"/>
  <c r="AW19" i="16" s="1"/>
  <c r="AY19" i="16"/>
  <c r="AZ19" i="16" s="1"/>
  <c r="BA19" i="16" s="1"/>
  <c r="BB19" i="16" s="1"/>
  <c r="BC19" i="16" s="1"/>
  <c r="BE19" i="16"/>
  <c r="BF19" i="16" s="1"/>
  <c r="BG19" i="16" s="1"/>
  <c r="BH19" i="16" s="1"/>
  <c r="BI19" i="16" s="1"/>
  <c r="BL19" i="16"/>
  <c r="BM19" i="16"/>
  <c r="BN19" i="16" s="1"/>
  <c r="BM20" i="16"/>
  <c r="BN20" i="16" s="1"/>
  <c r="BL20" i="16"/>
  <c r="BE20" i="16"/>
  <c r="BF20" i="16" s="1"/>
  <c r="BG20" i="16" s="1"/>
  <c r="BH20" i="16" s="1"/>
  <c r="BI20" i="16" s="1"/>
  <c r="AY20" i="16"/>
  <c r="AZ20" i="16" s="1"/>
  <c r="BA20" i="16" s="1"/>
  <c r="BB20" i="16" s="1"/>
  <c r="BC20" i="16" s="1"/>
  <c r="AS20" i="16"/>
  <c r="AT20" i="16" s="1"/>
  <c r="AU20" i="16" s="1"/>
  <c r="AV20" i="16" s="1"/>
  <c r="AW20" i="16" s="1"/>
  <c r="AM20" i="16"/>
  <c r="AN20" i="16" s="1"/>
  <c r="AO20" i="16" s="1"/>
  <c r="AP20" i="16" s="1"/>
  <c r="AQ20" i="16" s="1"/>
  <c r="AG20" i="16"/>
  <c r="AH20" i="16" s="1"/>
  <c r="AI20" i="16" s="1"/>
  <c r="AJ20" i="16" s="1"/>
  <c r="AK20" i="16" s="1"/>
  <c r="AA20" i="16"/>
  <c r="AB20" i="16" s="1"/>
  <c r="AC20" i="16" s="1"/>
  <c r="AD20" i="16" s="1"/>
  <c r="AE20" i="16" s="1"/>
  <c r="U20" i="16"/>
  <c r="V20" i="16" s="1"/>
  <c r="W20" i="16" s="1"/>
  <c r="X20" i="16" s="1"/>
  <c r="Y20" i="16" s="1"/>
  <c r="O20" i="16"/>
  <c r="P20" i="16" s="1"/>
  <c r="Q20" i="16" s="1"/>
  <c r="R20" i="16" s="1"/>
  <c r="S20" i="16" s="1"/>
  <c r="I20" i="16"/>
  <c r="J20" i="16" s="1"/>
  <c r="K20" i="16" s="1"/>
  <c r="L20" i="16" s="1"/>
  <c r="M20" i="16" s="1"/>
  <c r="BM18" i="16"/>
  <c r="BN18" i="16" s="1"/>
  <c r="BL18" i="16"/>
  <c r="BE18" i="16"/>
  <c r="BF18" i="16" s="1"/>
  <c r="BG18" i="16" s="1"/>
  <c r="BH18" i="16" s="1"/>
  <c r="BI18" i="16" s="1"/>
  <c r="AY18" i="16"/>
  <c r="AZ18" i="16" s="1"/>
  <c r="BA18" i="16" s="1"/>
  <c r="BB18" i="16" s="1"/>
  <c r="BC18" i="16" s="1"/>
  <c r="AS18" i="16"/>
  <c r="AT18" i="16" s="1"/>
  <c r="AU18" i="16" s="1"/>
  <c r="AV18" i="16" s="1"/>
  <c r="AW18" i="16" s="1"/>
  <c r="AM18" i="16"/>
  <c r="AN18" i="16" s="1"/>
  <c r="AO18" i="16" s="1"/>
  <c r="AP18" i="16" s="1"/>
  <c r="AQ18" i="16" s="1"/>
  <c r="AG18" i="16"/>
  <c r="AH18" i="16" s="1"/>
  <c r="AI18" i="16" s="1"/>
  <c r="AJ18" i="16" s="1"/>
  <c r="AK18" i="16" s="1"/>
  <c r="AA18" i="16"/>
  <c r="AB18" i="16" s="1"/>
  <c r="AC18" i="16" s="1"/>
  <c r="AD18" i="16" s="1"/>
  <c r="AE18" i="16" s="1"/>
  <c r="U18" i="16"/>
  <c r="V18" i="16" s="1"/>
  <c r="W18" i="16" s="1"/>
  <c r="X18" i="16" s="1"/>
  <c r="Y18" i="16" s="1"/>
  <c r="O18" i="16"/>
  <c r="P18" i="16" s="1"/>
  <c r="Q18" i="16" s="1"/>
  <c r="R18" i="16" s="1"/>
  <c r="S18" i="16" s="1"/>
  <c r="I18" i="16"/>
  <c r="J18" i="16" s="1"/>
  <c r="K18" i="16" s="1"/>
  <c r="L18" i="16" s="1"/>
  <c r="M18" i="16" s="1"/>
  <c r="BM16" i="16"/>
  <c r="BN16" i="16" s="1"/>
  <c r="BL16" i="16"/>
  <c r="BE16" i="16"/>
  <c r="BF16" i="16" s="1"/>
  <c r="BG16" i="16" s="1"/>
  <c r="BH16" i="16" s="1"/>
  <c r="BI16" i="16" s="1"/>
  <c r="AY16" i="16"/>
  <c r="AZ16" i="16" s="1"/>
  <c r="BA16" i="16" s="1"/>
  <c r="BB16" i="16" s="1"/>
  <c r="BC16" i="16" s="1"/>
  <c r="AS16" i="16"/>
  <c r="AT16" i="16" s="1"/>
  <c r="AU16" i="16" s="1"/>
  <c r="AV16" i="16" s="1"/>
  <c r="AW16" i="16" s="1"/>
  <c r="AM16" i="16"/>
  <c r="AN16" i="16" s="1"/>
  <c r="AO16" i="16" s="1"/>
  <c r="AP16" i="16" s="1"/>
  <c r="AQ16" i="16" s="1"/>
  <c r="AG16" i="16"/>
  <c r="AH16" i="16" s="1"/>
  <c r="AI16" i="16" s="1"/>
  <c r="AJ16" i="16" s="1"/>
  <c r="AK16" i="16" s="1"/>
  <c r="AA16" i="16"/>
  <c r="AB16" i="16" s="1"/>
  <c r="AC16" i="16" s="1"/>
  <c r="AD16" i="16" s="1"/>
  <c r="AE16" i="16" s="1"/>
  <c r="U16" i="16"/>
  <c r="V16" i="16" s="1"/>
  <c r="W16" i="16" s="1"/>
  <c r="X16" i="16" s="1"/>
  <c r="Y16" i="16" s="1"/>
  <c r="O16" i="16"/>
  <c r="P16" i="16" s="1"/>
  <c r="Q16" i="16" s="1"/>
  <c r="R16" i="16" s="1"/>
  <c r="S16" i="16" s="1"/>
  <c r="I16" i="16"/>
  <c r="J16" i="16" s="1"/>
  <c r="K16" i="16" s="1"/>
  <c r="L16" i="16" s="1"/>
  <c r="M16" i="16" s="1"/>
  <c r="BM15" i="16"/>
  <c r="BN15" i="16" s="1"/>
  <c r="BL15" i="16"/>
  <c r="BE15" i="16"/>
  <c r="BF15" i="16" s="1"/>
  <c r="BG15" i="16" s="1"/>
  <c r="BH15" i="16" s="1"/>
  <c r="BI15" i="16" s="1"/>
  <c r="AY15" i="16"/>
  <c r="AZ15" i="16" s="1"/>
  <c r="BA15" i="16" s="1"/>
  <c r="BB15" i="16" s="1"/>
  <c r="BC15" i="16" s="1"/>
  <c r="AS15" i="16"/>
  <c r="AT15" i="16" s="1"/>
  <c r="AU15" i="16" s="1"/>
  <c r="AV15" i="16" s="1"/>
  <c r="AW15" i="16" s="1"/>
  <c r="AM15" i="16"/>
  <c r="AN15" i="16" s="1"/>
  <c r="AO15" i="16" s="1"/>
  <c r="AP15" i="16" s="1"/>
  <c r="AQ15" i="16" s="1"/>
  <c r="AG15" i="16"/>
  <c r="AH15" i="16" s="1"/>
  <c r="AI15" i="16" s="1"/>
  <c r="AJ15" i="16" s="1"/>
  <c r="AK15" i="16" s="1"/>
  <c r="AA15" i="16"/>
  <c r="AB15" i="16" s="1"/>
  <c r="AC15" i="16" s="1"/>
  <c r="AD15" i="16" s="1"/>
  <c r="AE15" i="16" s="1"/>
  <c r="U15" i="16"/>
  <c r="V15" i="16" s="1"/>
  <c r="W15" i="16" s="1"/>
  <c r="X15" i="16" s="1"/>
  <c r="Y15" i="16" s="1"/>
  <c r="O15" i="16"/>
  <c r="P15" i="16" s="1"/>
  <c r="Q15" i="16" s="1"/>
  <c r="R15" i="16" s="1"/>
  <c r="S15" i="16" s="1"/>
  <c r="I15" i="16"/>
  <c r="J15" i="16" s="1"/>
  <c r="K15" i="16" s="1"/>
  <c r="L15" i="16" s="1"/>
  <c r="M15" i="16" s="1"/>
  <c r="BM14" i="16"/>
  <c r="BN14" i="16" s="1"/>
  <c r="BL14" i="16"/>
  <c r="BE14" i="16"/>
  <c r="BF14" i="16" s="1"/>
  <c r="BG14" i="16" s="1"/>
  <c r="BH14" i="16" s="1"/>
  <c r="BI14" i="16" s="1"/>
  <c r="AY14" i="16"/>
  <c r="AZ14" i="16" s="1"/>
  <c r="BA14" i="16" s="1"/>
  <c r="BB14" i="16" s="1"/>
  <c r="BC14" i="16" s="1"/>
  <c r="AS14" i="16"/>
  <c r="AT14" i="16" s="1"/>
  <c r="AU14" i="16" s="1"/>
  <c r="AV14" i="16" s="1"/>
  <c r="AW14" i="16" s="1"/>
  <c r="AM14" i="16"/>
  <c r="AN14" i="16" s="1"/>
  <c r="AO14" i="16" s="1"/>
  <c r="AP14" i="16" s="1"/>
  <c r="AQ14" i="16" s="1"/>
  <c r="AG14" i="16"/>
  <c r="AH14" i="16" s="1"/>
  <c r="AI14" i="16" s="1"/>
  <c r="AJ14" i="16" s="1"/>
  <c r="AK14" i="16" s="1"/>
  <c r="AA14" i="16"/>
  <c r="AB14" i="16" s="1"/>
  <c r="AC14" i="16" s="1"/>
  <c r="AD14" i="16" s="1"/>
  <c r="AE14" i="16" s="1"/>
  <c r="U14" i="16"/>
  <c r="V14" i="16" s="1"/>
  <c r="W14" i="16" s="1"/>
  <c r="X14" i="16" s="1"/>
  <c r="Y14" i="16" s="1"/>
  <c r="O14" i="16"/>
  <c r="P14" i="16" s="1"/>
  <c r="Q14" i="16" s="1"/>
  <c r="R14" i="16" s="1"/>
  <c r="S14" i="16" s="1"/>
  <c r="I14" i="16"/>
  <c r="J14" i="16" s="1"/>
  <c r="K14" i="16" s="1"/>
  <c r="L14" i="16" s="1"/>
  <c r="M14" i="16" s="1"/>
  <c r="BM13" i="16"/>
  <c r="BN13" i="16" s="1"/>
  <c r="BL13" i="16"/>
  <c r="BE13" i="16"/>
  <c r="BF13" i="16" s="1"/>
  <c r="BG13" i="16" s="1"/>
  <c r="BH13" i="16" s="1"/>
  <c r="BI13" i="16" s="1"/>
  <c r="AY13" i="16"/>
  <c r="AZ13" i="16" s="1"/>
  <c r="BA13" i="16" s="1"/>
  <c r="BB13" i="16" s="1"/>
  <c r="BC13" i="16" s="1"/>
  <c r="AS13" i="16"/>
  <c r="AT13" i="16" s="1"/>
  <c r="AU13" i="16" s="1"/>
  <c r="AV13" i="16" s="1"/>
  <c r="AW13" i="16" s="1"/>
  <c r="AM13" i="16"/>
  <c r="AN13" i="16" s="1"/>
  <c r="AO13" i="16" s="1"/>
  <c r="AP13" i="16" s="1"/>
  <c r="AQ13" i="16" s="1"/>
  <c r="AG13" i="16"/>
  <c r="AH13" i="16" s="1"/>
  <c r="AI13" i="16" s="1"/>
  <c r="AJ13" i="16" s="1"/>
  <c r="AK13" i="16" s="1"/>
  <c r="AA13" i="16"/>
  <c r="AB13" i="16" s="1"/>
  <c r="AC13" i="16" s="1"/>
  <c r="AD13" i="16" s="1"/>
  <c r="AE13" i="16" s="1"/>
  <c r="U13" i="16"/>
  <c r="V13" i="16" s="1"/>
  <c r="W13" i="16" s="1"/>
  <c r="X13" i="16" s="1"/>
  <c r="Y13" i="16" s="1"/>
  <c r="O13" i="16"/>
  <c r="P13" i="16" s="1"/>
  <c r="Q13" i="16" s="1"/>
  <c r="R13" i="16" s="1"/>
  <c r="S13" i="16" s="1"/>
  <c r="I13" i="16"/>
  <c r="J13" i="16" s="1"/>
  <c r="K13" i="16" s="1"/>
  <c r="L13" i="16" s="1"/>
  <c r="M13" i="16" s="1"/>
  <c r="BM12" i="16"/>
  <c r="BN12" i="16" s="1"/>
  <c r="BL12" i="16"/>
  <c r="BE12" i="16"/>
  <c r="BF12" i="16" s="1"/>
  <c r="BG12" i="16" s="1"/>
  <c r="BH12" i="16" s="1"/>
  <c r="BI12" i="16" s="1"/>
  <c r="AY12" i="16"/>
  <c r="AZ12" i="16" s="1"/>
  <c r="BA12" i="16" s="1"/>
  <c r="BB12" i="16" s="1"/>
  <c r="BC12" i="16" s="1"/>
  <c r="AS12" i="16"/>
  <c r="AT12" i="16" s="1"/>
  <c r="AU12" i="16" s="1"/>
  <c r="AV12" i="16" s="1"/>
  <c r="AW12" i="16" s="1"/>
  <c r="AM12" i="16"/>
  <c r="AN12" i="16" s="1"/>
  <c r="AO12" i="16" s="1"/>
  <c r="AP12" i="16" s="1"/>
  <c r="AQ12" i="16" s="1"/>
  <c r="AG12" i="16"/>
  <c r="AH12" i="16" s="1"/>
  <c r="AI12" i="16" s="1"/>
  <c r="AJ12" i="16" s="1"/>
  <c r="AK12" i="16" s="1"/>
  <c r="AA12" i="16"/>
  <c r="AB12" i="16" s="1"/>
  <c r="AC12" i="16" s="1"/>
  <c r="AD12" i="16" s="1"/>
  <c r="AE12" i="16" s="1"/>
  <c r="U12" i="16"/>
  <c r="V12" i="16" s="1"/>
  <c r="W12" i="16" s="1"/>
  <c r="X12" i="16" s="1"/>
  <c r="Y12" i="16" s="1"/>
  <c r="O12" i="16"/>
  <c r="P12" i="16" s="1"/>
  <c r="Q12" i="16" s="1"/>
  <c r="R12" i="16" s="1"/>
  <c r="S12" i="16" s="1"/>
  <c r="I12" i="16"/>
  <c r="J12" i="16" s="1"/>
  <c r="K12" i="16" s="1"/>
  <c r="L12" i="16" s="1"/>
  <c r="M12" i="16" s="1"/>
  <c r="BM11" i="16"/>
  <c r="BN11" i="16" s="1"/>
  <c r="BL11" i="16"/>
  <c r="BE11" i="16"/>
  <c r="BF11" i="16" s="1"/>
  <c r="BG11" i="16" s="1"/>
  <c r="BH11" i="16" s="1"/>
  <c r="BI11" i="16" s="1"/>
  <c r="AY11" i="16"/>
  <c r="AZ11" i="16" s="1"/>
  <c r="BA11" i="16" s="1"/>
  <c r="BB11" i="16" s="1"/>
  <c r="BC11" i="16" s="1"/>
  <c r="AS11" i="16"/>
  <c r="AT11" i="16" s="1"/>
  <c r="AU11" i="16" s="1"/>
  <c r="AV11" i="16" s="1"/>
  <c r="AW11" i="16" s="1"/>
  <c r="AM11" i="16"/>
  <c r="AN11" i="16" s="1"/>
  <c r="AO11" i="16" s="1"/>
  <c r="AP11" i="16" s="1"/>
  <c r="AQ11" i="16" s="1"/>
  <c r="AG11" i="16"/>
  <c r="AH11" i="16" s="1"/>
  <c r="AI11" i="16" s="1"/>
  <c r="AJ11" i="16" s="1"/>
  <c r="AK11" i="16" s="1"/>
  <c r="AA11" i="16"/>
  <c r="AB11" i="16" s="1"/>
  <c r="AC11" i="16" s="1"/>
  <c r="AD11" i="16" s="1"/>
  <c r="AE11" i="16" s="1"/>
  <c r="U11" i="16"/>
  <c r="V11" i="16" s="1"/>
  <c r="W11" i="16" s="1"/>
  <c r="X11" i="16" s="1"/>
  <c r="Y11" i="16" s="1"/>
  <c r="O11" i="16"/>
  <c r="P11" i="16" s="1"/>
  <c r="Q11" i="16" s="1"/>
  <c r="R11" i="16" s="1"/>
  <c r="S11" i="16" s="1"/>
  <c r="I11" i="16"/>
  <c r="J11" i="16" s="1"/>
  <c r="K11" i="16" s="1"/>
  <c r="L11" i="16" s="1"/>
  <c r="M11" i="16" s="1"/>
  <c r="BM10" i="16"/>
  <c r="BN10" i="16" s="1"/>
  <c r="BL10" i="16"/>
  <c r="BE10" i="16"/>
  <c r="BF10" i="16" s="1"/>
  <c r="BG10" i="16" s="1"/>
  <c r="BH10" i="16" s="1"/>
  <c r="BI10" i="16" s="1"/>
  <c r="AY10" i="16"/>
  <c r="AZ10" i="16" s="1"/>
  <c r="BA10" i="16" s="1"/>
  <c r="BB10" i="16" s="1"/>
  <c r="BC10" i="16" s="1"/>
  <c r="AS10" i="16"/>
  <c r="AT10" i="16" s="1"/>
  <c r="AU10" i="16" s="1"/>
  <c r="AV10" i="16" s="1"/>
  <c r="AW10" i="16" s="1"/>
  <c r="AM10" i="16"/>
  <c r="AN10" i="16" s="1"/>
  <c r="AO10" i="16" s="1"/>
  <c r="AP10" i="16" s="1"/>
  <c r="AQ10" i="16" s="1"/>
  <c r="AG10" i="16"/>
  <c r="AH10" i="16" s="1"/>
  <c r="AI10" i="16" s="1"/>
  <c r="AJ10" i="16" s="1"/>
  <c r="AK10" i="16" s="1"/>
  <c r="AA10" i="16"/>
  <c r="AB10" i="16" s="1"/>
  <c r="AC10" i="16" s="1"/>
  <c r="AD10" i="16" s="1"/>
  <c r="AE10" i="16" s="1"/>
  <c r="U10" i="16"/>
  <c r="V10" i="16" s="1"/>
  <c r="W10" i="16" s="1"/>
  <c r="X10" i="16" s="1"/>
  <c r="Y10" i="16" s="1"/>
  <c r="O10" i="16"/>
  <c r="P10" i="16" s="1"/>
  <c r="Q10" i="16" s="1"/>
  <c r="R10" i="16" s="1"/>
  <c r="S10" i="16" s="1"/>
  <c r="I10" i="16"/>
  <c r="J10" i="16" s="1"/>
  <c r="K10" i="16" s="1"/>
  <c r="L10" i="16" s="1"/>
  <c r="M10" i="16" s="1"/>
  <c r="BM9" i="16"/>
  <c r="BN9" i="16" s="1"/>
  <c r="BL9" i="16"/>
  <c r="BE9" i="16"/>
  <c r="BF9" i="16" s="1"/>
  <c r="AY9" i="16"/>
  <c r="AZ9" i="16" s="1"/>
  <c r="BA9" i="16" s="1"/>
  <c r="BB9" i="16" s="1"/>
  <c r="AS9" i="16"/>
  <c r="AT9" i="16" s="1"/>
  <c r="AM9" i="16"/>
  <c r="AN9" i="16" s="1"/>
  <c r="AG9" i="16"/>
  <c r="AH9" i="16" s="1"/>
  <c r="AA9" i="16"/>
  <c r="AB9" i="16" s="1"/>
  <c r="AC9" i="16" s="1"/>
  <c r="AD9" i="16" s="1"/>
  <c r="U9" i="16"/>
  <c r="V9" i="16" s="1"/>
  <c r="O9" i="16"/>
  <c r="P9" i="16" s="1"/>
  <c r="Q9" i="16" s="1"/>
  <c r="R9" i="16" s="1"/>
  <c r="I9" i="16"/>
  <c r="J9" i="16" s="1"/>
  <c r="K9" i="16" s="1"/>
  <c r="L9" i="16" s="1"/>
  <c r="M9" i="16" s="1"/>
  <c r="I9" i="15"/>
  <c r="J9" i="15" s="1"/>
  <c r="K9" i="15" s="1"/>
  <c r="BM6" i="16"/>
  <c r="BN6" i="16" s="1"/>
  <c r="BL6" i="16"/>
  <c r="BE6" i="16"/>
  <c r="BF6" i="16" s="1"/>
  <c r="BG6" i="16" s="1"/>
  <c r="AY6" i="16"/>
  <c r="AZ6" i="16" s="1"/>
  <c r="BA6" i="16" s="1"/>
  <c r="AS6" i="16"/>
  <c r="AT6" i="16" s="1"/>
  <c r="AU6" i="16" s="1"/>
  <c r="AM6" i="16"/>
  <c r="AN6" i="16" s="1"/>
  <c r="AO6" i="16" s="1"/>
  <c r="AP6" i="16" s="1"/>
  <c r="AG6" i="16"/>
  <c r="AH6" i="16" s="1"/>
  <c r="AI6" i="16" s="1"/>
  <c r="AJ6" i="16" s="1"/>
  <c r="AK6" i="16" s="1"/>
  <c r="AA6" i="16"/>
  <c r="AB6" i="16" s="1"/>
  <c r="AC6" i="16" s="1"/>
  <c r="AD6" i="16" s="1"/>
  <c r="U6" i="16"/>
  <c r="V6" i="16" s="1"/>
  <c r="W6" i="16" s="1"/>
  <c r="O6" i="16"/>
  <c r="P6" i="16" s="1"/>
  <c r="Q6" i="16" s="1"/>
  <c r="I6" i="16"/>
  <c r="J6" i="16" s="1"/>
  <c r="K6" i="16" s="1"/>
  <c r="L6" i="16" s="1"/>
  <c r="BM4" i="16"/>
  <c r="BN4" i="16" s="1"/>
  <c r="BL4" i="16"/>
  <c r="BE4" i="16"/>
  <c r="BF4" i="16" s="1"/>
  <c r="BG4" i="16" s="1"/>
  <c r="AY4" i="16"/>
  <c r="AZ4" i="16" s="1"/>
  <c r="BA4" i="16" s="1"/>
  <c r="AS4" i="16"/>
  <c r="AT4" i="16" s="1"/>
  <c r="AU4" i="16" s="1"/>
  <c r="AV4" i="16" s="1"/>
  <c r="AM4" i="16"/>
  <c r="AN4" i="16" s="1"/>
  <c r="AO4" i="16" s="1"/>
  <c r="AP4" i="16" s="1"/>
  <c r="AG4" i="16"/>
  <c r="AH4" i="16" s="1"/>
  <c r="AI4" i="16" s="1"/>
  <c r="AJ4" i="16" s="1"/>
  <c r="AK4" i="16" s="1"/>
  <c r="AA4" i="16"/>
  <c r="AB4" i="16" s="1"/>
  <c r="AC4" i="16" s="1"/>
  <c r="AD4" i="16" s="1"/>
  <c r="U4" i="16"/>
  <c r="V4" i="16" s="1"/>
  <c r="W4" i="16" s="1"/>
  <c r="X4" i="16" s="1"/>
  <c r="O4" i="16"/>
  <c r="P4" i="16" s="1"/>
  <c r="Q4" i="16" s="1"/>
  <c r="R4" i="16" s="1"/>
  <c r="I4" i="16"/>
  <c r="J4" i="16" s="1"/>
  <c r="K4" i="16" s="1"/>
  <c r="L4" i="16" s="1"/>
  <c r="AY3" i="16"/>
  <c r="AZ3" i="16" s="1"/>
  <c r="BA3" i="16" s="1"/>
  <c r="BB3" i="16" s="1"/>
  <c r="AS3" i="16"/>
  <c r="AT3" i="16" s="1"/>
  <c r="AU3" i="16" s="1"/>
  <c r="AV3" i="16" s="1"/>
  <c r="I3" i="16"/>
  <c r="J3" i="16" s="1"/>
  <c r="BM3" i="16"/>
  <c r="BN3" i="16" s="1"/>
  <c r="BL3" i="16"/>
  <c r="BE3" i="16"/>
  <c r="O3" i="16"/>
  <c r="P3" i="16" s="1"/>
  <c r="AG3" i="16"/>
  <c r="AH3" i="16" s="1"/>
  <c r="AI3" i="16" s="1"/>
  <c r="AJ3" i="16" s="1"/>
  <c r="U3" i="16"/>
  <c r="V3" i="16" s="1"/>
  <c r="AA3" i="16"/>
  <c r="AB3" i="16" s="1"/>
  <c r="AM3" i="16"/>
  <c r="AN3" i="16" s="1"/>
  <c r="AU12" i="15"/>
  <c r="AV12" i="15" s="1"/>
  <c r="AT12" i="15"/>
  <c r="AM12" i="15"/>
  <c r="AN12" i="15" s="1"/>
  <c r="AG12" i="15"/>
  <c r="AH12" i="15" s="1"/>
  <c r="AI12" i="15" s="1"/>
  <c r="AJ12" i="15" s="1"/>
  <c r="AA12" i="15"/>
  <c r="AB12" i="15" s="1"/>
  <c r="U12" i="15"/>
  <c r="V12" i="15" s="1"/>
  <c r="O12" i="15"/>
  <c r="I12" i="15"/>
  <c r="J12" i="15" s="1"/>
  <c r="AU10" i="15"/>
  <c r="AV10" i="15" s="1"/>
  <c r="AT10" i="15"/>
  <c r="AM10" i="15"/>
  <c r="AN10" i="15" s="1"/>
  <c r="AG10" i="15"/>
  <c r="AH10" i="15" s="1"/>
  <c r="AA10" i="15"/>
  <c r="U10" i="15"/>
  <c r="O10" i="15"/>
  <c r="P10" i="15" s="1"/>
  <c r="Q10" i="15" s="1"/>
  <c r="R10" i="15" s="1"/>
  <c r="I10" i="15"/>
  <c r="J10" i="15" s="1"/>
  <c r="AU9" i="15"/>
  <c r="AV9" i="15" s="1"/>
  <c r="AT9" i="15"/>
  <c r="AM9" i="15"/>
  <c r="AN9" i="15" s="1"/>
  <c r="AG9" i="15"/>
  <c r="AA9" i="15"/>
  <c r="U9" i="15"/>
  <c r="O9" i="15"/>
  <c r="P9" i="15" s="1"/>
  <c r="AU8" i="15"/>
  <c r="AV8" i="15" s="1"/>
  <c r="AT8" i="15"/>
  <c r="AM8" i="15"/>
  <c r="AG8" i="15"/>
  <c r="AA8" i="15"/>
  <c r="U8" i="15"/>
  <c r="O8" i="15"/>
  <c r="P8" i="15" s="1"/>
  <c r="Q8" i="15" s="1"/>
  <c r="R8" i="15" s="1"/>
  <c r="I8" i="15"/>
  <c r="J8" i="15" s="1"/>
  <c r="AU7" i="15"/>
  <c r="AV7" i="15" s="1"/>
  <c r="AT7" i="15"/>
  <c r="AM7" i="15"/>
  <c r="AN7" i="15" s="1"/>
  <c r="AG7" i="15"/>
  <c r="AH7" i="15" s="1"/>
  <c r="AA7" i="15"/>
  <c r="AB7" i="15" s="1"/>
  <c r="U7" i="15"/>
  <c r="V7" i="15" s="1"/>
  <c r="O7" i="15"/>
  <c r="P7" i="15" s="1"/>
  <c r="I7" i="15"/>
  <c r="AU6" i="15"/>
  <c r="AV6" i="15" s="1"/>
  <c r="AT6" i="15"/>
  <c r="AM6" i="15"/>
  <c r="AN6" i="15" s="1"/>
  <c r="AG6" i="15"/>
  <c r="AH6" i="15" s="1"/>
  <c r="AA6" i="15"/>
  <c r="U6" i="15"/>
  <c r="V6" i="15" s="1"/>
  <c r="O6" i="15"/>
  <c r="P6" i="15" s="1"/>
  <c r="I6" i="15"/>
  <c r="J6" i="15" s="1"/>
  <c r="AU5" i="15"/>
  <c r="AV5" i="15" s="1"/>
  <c r="AT5" i="15"/>
  <c r="AM5" i="15"/>
  <c r="AN5" i="15" s="1"/>
  <c r="AG5" i="15"/>
  <c r="AA5" i="15"/>
  <c r="AB5" i="15" s="1"/>
  <c r="U5" i="15"/>
  <c r="O5" i="15"/>
  <c r="P5" i="15" s="1"/>
  <c r="I5" i="15"/>
  <c r="J5" i="15" s="1"/>
  <c r="AU4" i="15"/>
  <c r="AV4" i="15" s="1"/>
  <c r="AT4" i="15"/>
  <c r="AM4" i="15"/>
  <c r="AG4" i="15"/>
  <c r="AA4" i="15"/>
  <c r="AB4" i="15" s="1"/>
  <c r="AC4" i="15" s="1"/>
  <c r="AD4" i="15" s="1"/>
  <c r="U4" i="15"/>
  <c r="V4" i="15" s="1"/>
  <c r="O4" i="15"/>
  <c r="I4" i="15"/>
  <c r="J4" i="15" s="1"/>
  <c r="AT3" i="15"/>
  <c r="AU3" i="15"/>
  <c r="AV3" i="15" s="1"/>
  <c r="AM3" i="15"/>
  <c r="AN3" i="15" s="1"/>
  <c r="AO3" i="15" s="1"/>
  <c r="AG3" i="15"/>
  <c r="AH3" i="15" s="1"/>
  <c r="AA3" i="15"/>
  <c r="AB3" i="15" s="1"/>
  <c r="U3" i="15"/>
  <c r="V3" i="15" s="1"/>
  <c r="W3" i="15" s="1"/>
  <c r="X3" i="15" s="1"/>
  <c r="O3" i="15"/>
  <c r="P3" i="15" s="1"/>
  <c r="Q3" i="15" s="1"/>
  <c r="R3" i="15" s="1"/>
  <c r="DW1" i="13"/>
  <c r="EI3" i="13"/>
  <c r="F3" i="13" s="1"/>
  <c r="AJ3" i="13"/>
  <c r="AP3" i="13" s="1"/>
  <c r="AK3" i="13" s="1"/>
  <c r="EJ3" i="13"/>
  <c r="EK3" i="13"/>
  <c r="EI4" i="13"/>
  <c r="F4" i="13" s="1"/>
  <c r="CC4" i="13"/>
  <c r="CI4" i="13" s="1"/>
  <c r="CD4" i="13" s="1"/>
  <c r="CL4" i="13"/>
  <c r="CR4" i="13" s="1"/>
  <c r="CM4" i="13" s="1"/>
  <c r="CU4" i="13"/>
  <c r="DA4" i="13" s="1"/>
  <c r="CV4" i="13" s="1"/>
  <c r="DD4" i="13"/>
  <c r="DJ4" i="13" s="1"/>
  <c r="DE4" i="13" s="1"/>
  <c r="EJ4" i="13"/>
  <c r="EK4" i="13"/>
  <c r="EI5" i="13"/>
  <c r="F5" i="13" s="1"/>
  <c r="AJ5" i="13"/>
  <c r="AP5" i="13" s="1"/>
  <c r="AK5" i="13" s="1"/>
  <c r="AS5" i="13"/>
  <c r="AY5" i="13" s="1"/>
  <c r="AT5" i="13" s="1"/>
  <c r="BB5" i="13"/>
  <c r="BH5" i="13" s="1"/>
  <c r="BC5" i="13" s="1"/>
  <c r="EJ5" i="13"/>
  <c r="EK5" i="13"/>
  <c r="EI6" i="13"/>
  <c r="F6" i="13" s="1"/>
  <c r="CC6" i="13"/>
  <c r="CI6" i="13" s="1"/>
  <c r="CD6" i="13" s="1"/>
  <c r="CL6" i="13"/>
  <c r="CR6" i="13" s="1"/>
  <c r="CM6" i="13" s="1"/>
  <c r="CU6" i="13"/>
  <c r="DA6" i="13" s="1"/>
  <c r="CV6" i="13" s="1"/>
  <c r="DD6" i="13"/>
  <c r="DJ6" i="13" s="1"/>
  <c r="DE6" i="13" s="1"/>
  <c r="DM6" i="13"/>
  <c r="DS6" i="13" s="1"/>
  <c r="DN6" i="13" s="1"/>
  <c r="DV6" i="13"/>
  <c r="EB6" i="13" s="1"/>
  <c r="DW6" i="13" s="1"/>
  <c r="EJ6" i="13"/>
  <c r="EK6" i="13"/>
  <c r="EI7" i="13"/>
  <c r="F7" i="13" s="1"/>
  <c r="CC7" i="13"/>
  <c r="CI7" i="13" s="1"/>
  <c r="CD7" i="13" s="1"/>
  <c r="CL7" i="13"/>
  <c r="CR7" i="13" s="1"/>
  <c r="CM7" i="13" s="1"/>
  <c r="CU7" i="13"/>
  <c r="DA7" i="13" s="1"/>
  <c r="CV7" i="13" s="1"/>
  <c r="EJ7" i="13"/>
  <c r="EK7" i="13"/>
  <c r="EI8" i="13"/>
  <c r="F8" i="13" s="1"/>
  <c r="AJ8" i="13"/>
  <c r="AP8" i="13" s="1"/>
  <c r="AK8" i="13" s="1"/>
  <c r="AS8" i="13"/>
  <c r="AY8" i="13" s="1"/>
  <c r="AT8" i="13" s="1"/>
  <c r="BB8" i="13"/>
  <c r="BH8" i="13" s="1"/>
  <c r="BC8" i="13" s="1"/>
  <c r="BK8" i="13"/>
  <c r="BQ8" i="13" s="1"/>
  <c r="BL8" i="13" s="1"/>
  <c r="BT8" i="13"/>
  <c r="BZ8" i="13" s="1"/>
  <c r="BU8" i="13" s="1"/>
  <c r="EJ8" i="13"/>
  <c r="EK8" i="13"/>
  <c r="EI9" i="13"/>
  <c r="F9" i="13" s="1"/>
  <c r="BB9" i="13"/>
  <c r="BH9" i="13" s="1"/>
  <c r="BC9" i="13" s="1"/>
  <c r="BK9" i="13"/>
  <c r="BQ9" i="13" s="1"/>
  <c r="BL9" i="13" s="1"/>
  <c r="EJ9" i="13"/>
  <c r="EK9" i="13"/>
  <c r="EI10" i="13"/>
  <c r="F10" i="13" s="1"/>
  <c r="AJ10" i="13"/>
  <c r="AP10" i="13" s="1"/>
  <c r="AK10" i="13" s="1"/>
  <c r="AS10" i="13"/>
  <c r="AY10" i="13" s="1"/>
  <c r="AT10" i="13" s="1"/>
  <c r="EJ10" i="13"/>
  <c r="EK10" i="13"/>
  <c r="EI11" i="13"/>
  <c r="F11" i="13" s="1"/>
  <c r="AJ11" i="13"/>
  <c r="AP11" i="13" s="1"/>
  <c r="AK11" i="13" s="1"/>
  <c r="EJ11" i="13"/>
  <c r="EK11" i="13"/>
  <c r="EI12" i="13"/>
  <c r="F12" i="13" s="1"/>
  <c r="BB12" i="13"/>
  <c r="BH12" i="13" s="1"/>
  <c r="BC12" i="13" s="1"/>
  <c r="EJ12" i="13"/>
  <c r="EK12" i="13"/>
  <c r="EI13" i="13"/>
  <c r="F13" i="13" s="1"/>
  <c r="CC13" i="13"/>
  <c r="CI13" i="13" s="1"/>
  <c r="CD13" i="13" s="1"/>
  <c r="CL13" i="13"/>
  <c r="CR13" i="13" s="1"/>
  <c r="CM13" i="13" s="1"/>
  <c r="CU13" i="13"/>
  <c r="DA13" i="13" s="1"/>
  <c r="CV13" i="13" s="1"/>
  <c r="DD13" i="13"/>
  <c r="DJ13" i="13" s="1"/>
  <c r="DE13" i="13" s="1"/>
  <c r="DM13" i="13"/>
  <c r="DS13" i="13" s="1"/>
  <c r="DN13" i="13" s="1"/>
  <c r="EJ13" i="13"/>
  <c r="EK13" i="13"/>
  <c r="BZ7" i="27" l="1"/>
  <c r="A40" i="27" s="1"/>
  <c r="BZ3" i="27"/>
  <c r="A39" i="27" s="1"/>
  <c r="BZ25" i="27"/>
  <c r="A45" i="27" s="1"/>
  <c r="BZ29" i="27"/>
  <c r="A46" i="27" s="1"/>
  <c r="BZ15" i="27"/>
  <c r="A42" i="27" s="1"/>
  <c r="BZ19" i="27"/>
  <c r="A43" i="27" s="1"/>
  <c r="BZ22" i="27"/>
  <c r="A44" i="27" s="1"/>
  <c r="BZ11" i="27"/>
  <c r="A41" i="27" s="1"/>
  <c r="AA47" i="29"/>
  <c r="AA40" i="29"/>
  <c r="AS11" i="25"/>
  <c r="O101" i="30" s="1"/>
  <c r="O142" i="30"/>
  <c r="BV8" i="25"/>
  <c r="D41" i="27"/>
  <c r="BV16" i="25"/>
  <c r="AC19" i="29" s="1"/>
  <c r="AC47" i="29" s="1"/>
  <c r="BV13" i="25"/>
  <c r="BV14" i="25"/>
  <c r="AC17" i="29" s="1"/>
  <c r="AC40" i="29" s="1"/>
  <c r="AA6" i="29"/>
  <c r="AA77" i="29" s="1"/>
  <c r="P168" i="30"/>
  <c r="P125" i="30"/>
  <c r="T17" i="29"/>
  <c r="P34" i="30"/>
  <c r="J16" i="29"/>
  <c r="J60" i="29" s="1"/>
  <c r="P127" i="30"/>
  <c r="T19" i="29"/>
  <c r="P124" i="30"/>
  <c r="T16" i="29"/>
  <c r="T60" i="29" s="1"/>
  <c r="P55" i="30"/>
  <c r="L19" i="29"/>
  <c r="P143" i="30"/>
  <c r="V17" i="29"/>
  <c r="P88" i="30"/>
  <c r="P16" i="29"/>
  <c r="P60" i="29" s="1"/>
  <c r="P52" i="30"/>
  <c r="L16" i="29"/>
  <c r="L60" i="29" s="1"/>
  <c r="P155" i="30"/>
  <c r="X11" i="29"/>
  <c r="X80" i="29" s="1"/>
  <c r="P29" i="30"/>
  <c r="J11" i="29"/>
  <c r="J80" i="29" s="1"/>
  <c r="T11" i="29"/>
  <c r="T80" i="29" s="1"/>
  <c r="P119" i="30"/>
  <c r="P37" i="30"/>
  <c r="J19" i="29"/>
  <c r="P109" i="30"/>
  <c r="R19" i="29"/>
  <c r="P16" i="30"/>
  <c r="H16" i="29"/>
  <c r="H60" i="29" s="1"/>
  <c r="P17" i="30"/>
  <c r="H17" i="29"/>
  <c r="P89" i="30"/>
  <c r="P17" i="29"/>
  <c r="P142" i="30"/>
  <c r="V16" i="29"/>
  <c r="V60" i="29" s="1"/>
  <c r="P101" i="30"/>
  <c r="R11" i="29"/>
  <c r="R80" i="29" s="1"/>
  <c r="P71" i="30"/>
  <c r="N17" i="29"/>
  <c r="J17" i="29"/>
  <c r="P35" i="30"/>
  <c r="P19" i="30"/>
  <c r="H19" i="29"/>
  <c r="P160" i="30"/>
  <c r="X16" i="29"/>
  <c r="X60" i="29" s="1"/>
  <c r="P137" i="30"/>
  <c r="V11" i="29"/>
  <c r="V80" i="29" s="1"/>
  <c r="P163" i="30"/>
  <c r="X19" i="29"/>
  <c r="P107" i="30"/>
  <c r="R17" i="29"/>
  <c r="L11" i="29"/>
  <c r="L80" i="29" s="1"/>
  <c r="P47" i="30"/>
  <c r="N16" i="29"/>
  <c r="N60" i="29" s="1"/>
  <c r="P70" i="30"/>
  <c r="P73" i="30"/>
  <c r="N19" i="29"/>
  <c r="N11" i="29"/>
  <c r="N80" i="29" s="1"/>
  <c r="P65" i="30"/>
  <c r="P53" i="30"/>
  <c r="L17" i="29"/>
  <c r="P161" i="30"/>
  <c r="X17" i="29"/>
  <c r="P145" i="30"/>
  <c r="V19" i="29"/>
  <c r="P106" i="30"/>
  <c r="R16" i="29"/>
  <c r="R60" i="29" s="1"/>
  <c r="P11" i="30"/>
  <c r="H11" i="29"/>
  <c r="H80" i="29" s="1"/>
  <c r="P91" i="30"/>
  <c r="P19" i="29"/>
  <c r="BK12" i="25"/>
  <c r="D40" i="27"/>
  <c r="BE17" i="25"/>
  <c r="BE7" i="25"/>
  <c r="O133" i="30" s="1"/>
  <c r="BE5" i="25"/>
  <c r="O141" i="30"/>
  <c r="BK4" i="25"/>
  <c r="O144" i="30"/>
  <c r="AE20" i="25"/>
  <c r="O74" i="30" s="1"/>
  <c r="BK19" i="25"/>
  <c r="O163" i="30" s="1"/>
  <c r="AL10" i="25"/>
  <c r="O82" i="30" s="1"/>
  <c r="AY15" i="25"/>
  <c r="AS6" i="25"/>
  <c r="N96" i="30"/>
  <c r="BK9" i="25"/>
  <c r="O153" i="30" s="1"/>
  <c r="AE12" i="25"/>
  <c r="AY6" i="25"/>
  <c r="O114" i="30" s="1"/>
  <c r="AY11" i="25"/>
  <c r="O119" i="30" s="1"/>
  <c r="O36" i="30"/>
  <c r="BE20" i="25"/>
  <c r="O146" i="30" s="1"/>
  <c r="Y6" i="25"/>
  <c r="O42" i="30" s="1"/>
  <c r="Y12" i="25"/>
  <c r="Y4" i="25"/>
  <c r="O87" i="30"/>
  <c r="AS17" i="25"/>
  <c r="O105" i="30"/>
  <c r="BE6" i="25"/>
  <c r="O132" i="30" s="1"/>
  <c r="AL3" i="25"/>
  <c r="AE15" i="25"/>
  <c r="BS20" i="25"/>
  <c r="M7" i="25"/>
  <c r="O7" i="30" s="1"/>
  <c r="M19" i="25"/>
  <c r="O19" i="30" s="1"/>
  <c r="AE9" i="25"/>
  <c r="O63" i="30" s="1"/>
  <c r="AE6" i="25"/>
  <c r="O60" i="30" s="1"/>
  <c r="BE3" i="25"/>
  <c r="O15" i="30"/>
  <c r="M6" i="25"/>
  <c r="O6" i="30" s="1"/>
  <c r="BK3" i="25"/>
  <c r="M15" i="25"/>
  <c r="AS20" i="25"/>
  <c r="O110" i="30" s="1"/>
  <c r="AY19" i="25"/>
  <c r="O127" i="30" s="1"/>
  <c r="O54" i="30"/>
  <c r="AY5" i="25"/>
  <c r="AL15" i="25"/>
  <c r="BE10" i="25"/>
  <c r="O136" i="30" s="1"/>
  <c r="Y10" i="25"/>
  <c r="O46" i="30" s="1"/>
  <c r="M11" i="25"/>
  <c r="O11" i="30" s="1"/>
  <c r="BS12" i="25"/>
  <c r="BS4" i="25"/>
  <c r="AE11" i="25"/>
  <c r="O65" i="30" s="1"/>
  <c r="AY10" i="25"/>
  <c r="O118" i="30" s="1"/>
  <c r="BE9" i="25"/>
  <c r="O135" i="30" s="1"/>
  <c r="O123" i="30"/>
  <c r="Y5" i="25"/>
  <c r="AS3" i="25"/>
  <c r="S19" i="25"/>
  <c r="O37" i="30" s="1"/>
  <c r="AY17" i="25"/>
  <c r="O18" i="30"/>
  <c r="M3" i="25"/>
  <c r="BK15" i="25"/>
  <c r="AE17" i="25"/>
  <c r="AL17" i="25"/>
  <c r="AL12" i="25"/>
  <c r="AS15" i="25"/>
  <c r="O16" i="30"/>
  <c r="Y19" i="25"/>
  <c r="O55" i="30" s="1"/>
  <c r="O124" i="30"/>
  <c r="BK11" i="25"/>
  <c r="O155" i="30" s="1"/>
  <c r="AS9" i="25"/>
  <c r="O99" i="30" s="1"/>
  <c r="BK6" i="25"/>
  <c r="O150" i="30" s="1"/>
  <c r="BE12" i="25"/>
  <c r="AY3" i="25"/>
  <c r="BS15" i="25"/>
  <c r="O70" i="30"/>
  <c r="AE19" i="25"/>
  <c r="O73" i="30" s="1"/>
  <c r="AS5" i="25"/>
  <c r="BE11" i="25"/>
  <c r="O137" i="30" s="1"/>
  <c r="BE15" i="25"/>
  <c r="O69" i="30"/>
  <c r="AS19" i="25"/>
  <c r="O109" i="30" s="1"/>
  <c r="AE10" i="25"/>
  <c r="O64" i="30" s="1"/>
  <c r="Y9" i="25"/>
  <c r="O45" i="30" s="1"/>
  <c r="AS10" i="25"/>
  <c r="O100" i="30" s="1"/>
  <c r="O90" i="30"/>
  <c r="O159" i="30"/>
  <c r="BS19" i="25"/>
  <c r="S5" i="25"/>
  <c r="AL6" i="25"/>
  <c r="O78" i="30" s="1"/>
  <c r="BE4" i="25"/>
  <c r="S15" i="25"/>
  <c r="BK7" i="25"/>
  <c r="O151" i="30" s="1"/>
  <c r="O162" i="30"/>
  <c r="AL11" i="25"/>
  <c r="O83" i="30" s="1"/>
  <c r="S12" i="25"/>
  <c r="BK10" i="25"/>
  <c r="O154" i="30" s="1"/>
  <c r="S11" i="25"/>
  <c r="O29" i="30" s="1"/>
  <c r="O106" i="30"/>
  <c r="AY12" i="25"/>
  <c r="AY7" i="25"/>
  <c r="O115" i="30" s="1"/>
  <c r="M20" i="25"/>
  <c r="O20" i="30" s="1"/>
  <c r="Y20" i="25"/>
  <c r="O56" i="30" s="1"/>
  <c r="BS7" i="25"/>
  <c r="O51" i="30"/>
  <c r="O33" i="30"/>
  <c r="AL19" i="25"/>
  <c r="O91" i="30" s="1"/>
  <c r="M5" i="25"/>
  <c r="M9" i="25"/>
  <c r="O9" i="30" s="1"/>
  <c r="AS4" i="25"/>
  <c r="O52" i="30"/>
  <c r="S7" i="25"/>
  <c r="O25" i="30" s="1"/>
  <c r="O108" i="30"/>
  <c r="Y17" i="25"/>
  <c r="AY9" i="25"/>
  <c r="O117" i="30" s="1"/>
  <c r="AL20" i="25"/>
  <c r="O92" i="30" s="1"/>
  <c r="AS7" i="25"/>
  <c r="O97" i="30" s="1"/>
  <c r="BK17" i="25"/>
  <c r="BE19" i="25"/>
  <c r="O145" i="30" s="1"/>
  <c r="M12" i="25"/>
  <c r="AE4" i="25"/>
  <c r="S20" i="25"/>
  <c r="O38" i="30" s="1"/>
  <c r="AE5" i="25"/>
  <c r="Y7" i="25"/>
  <c r="O43" i="30" s="1"/>
  <c r="S10" i="25"/>
  <c r="O28" i="30" s="1"/>
  <c r="S17" i="25"/>
  <c r="BK5" i="25"/>
  <c r="BS5" i="25"/>
  <c r="AL9" i="25"/>
  <c r="O81" i="30" s="1"/>
  <c r="AL7" i="25"/>
  <c r="O79" i="30" s="1"/>
  <c r="AS12" i="25"/>
  <c r="BS6" i="25"/>
  <c r="AE3" i="25"/>
  <c r="S6" i="25"/>
  <c r="O24" i="30" s="1"/>
  <c r="Y3" i="25"/>
  <c r="BS11" i="25"/>
  <c r="AE7" i="25"/>
  <c r="O61" i="30" s="1"/>
  <c r="M10" i="25"/>
  <c r="O10" i="30" s="1"/>
  <c r="Y11" i="25"/>
  <c r="O47" i="30" s="1"/>
  <c r="AL5" i="25"/>
  <c r="S9" i="25"/>
  <c r="O27" i="30" s="1"/>
  <c r="S3" i="25"/>
  <c r="O72" i="30"/>
  <c r="M17" i="25"/>
  <c r="AL4" i="25"/>
  <c r="O34" i="30"/>
  <c r="O126" i="30"/>
  <c r="O88" i="30"/>
  <c r="BS17" i="25"/>
  <c r="BS9" i="25"/>
  <c r="AY4" i="25"/>
  <c r="Y15" i="25"/>
  <c r="O160" i="30"/>
  <c r="S4" i="25"/>
  <c r="AY20" i="25"/>
  <c r="O128" i="30" s="1"/>
  <c r="BK20" i="25"/>
  <c r="O164" i="30" s="1"/>
  <c r="M4" i="25"/>
  <c r="BO21" i="16"/>
  <c r="BP21" i="16" s="1"/>
  <c r="BQ21" i="16" s="1"/>
  <c r="BS21" i="16" s="1"/>
  <c r="K5" i="15"/>
  <c r="L5" i="15" s="1"/>
  <c r="M5" i="15" s="1"/>
  <c r="K6" i="15"/>
  <c r="L6" i="15" s="1"/>
  <c r="M6" i="15" s="1"/>
  <c r="AI6" i="15"/>
  <c r="AJ6" i="15" s="1"/>
  <c r="AK6" i="15" s="1"/>
  <c r="K10" i="15"/>
  <c r="L10" i="15" s="1"/>
  <c r="M10" i="15" s="1"/>
  <c r="AI10" i="15"/>
  <c r="AJ10" i="15" s="1"/>
  <c r="AK10" i="15" s="1"/>
  <c r="AH9" i="15"/>
  <c r="AI9" i="15" s="1"/>
  <c r="AJ9" i="15" s="1"/>
  <c r="AK9" i="15" s="1"/>
  <c r="AH5" i="15"/>
  <c r="AI5" i="15" s="1"/>
  <c r="AJ5" i="15" s="1"/>
  <c r="AK5" i="15" s="1"/>
  <c r="AB9" i="15"/>
  <c r="AC9" i="15" s="1"/>
  <c r="AD9" i="15" s="1"/>
  <c r="AE9" i="15" s="1"/>
  <c r="P4" i="15"/>
  <c r="Q4" i="15" s="1"/>
  <c r="R4" i="15" s="1"/>
  <c r="S4" i="15" s="1"/>
  <c r="V8" i="15"/>
  <c r="W8" i="15" s="1"/>
  <c r="X8" i="15" s="1"/>
  <c r="Y8" i="15" s="1"/>
  <c r="AW10" i="15"/>
  <c r="AX10" i="15" s="1"/>
  <c r="AY10" i="15" s="1"/>
  <c r="V10" i="15"/>
  <c r="W10" i="15" s="1"/>
  <c r="X10" i="15" s="1"/>
  <c r="Y10" i="15" s="1"/>
  <c r="AC5" i="15"/>
  <c r="AD5" i="15" s="1"/>
  <c r="AE5" i="15" s="1"/>
  <c r="AB10" i="15"/>
  <c r="AC10" i="15" s="1"/>
  <c r="AD10" i="15" s="1"/>
  <c r="AE10" i="15" s="1"/>
  <c r="AB6" i="15"/>
  <c r="AC6" i="15" s="1"/>
  <c r="AD6" i="15" s="1"/>
  <c r="AE6" i="15" s="1"/>
  <c r="V9" i="15"/>
  <c r="W9" i="15" s="1"/>
  <c r="X9" i="15" s="1"/>
  <c r="Y9" i="15" s="1"/>
  <c r="V5" i="15"/>
  <c r="W5" i="15" s="1"/>
  <c r="X5" i="15" s="1"/>
  <c r="Y5" i="15" s="1"/>
  <c r="W4" i="15"/>
  <c r="X4" i="15" s="1"/>
  <c r="Y4" i="15" s="1"/>
  <c r="Q5" i="15"/>
  <c r="R5" i="15" s="1"/>
  <c r="S5" i="15" s="1"/>
  <c r="AO5" i="15"/>
  <c r="AP5" i="15" s="1"/>
  <c r="AQ5" i="15" s="1"/>
  <c r="Q6" i="15"/>
  <c r="R6" i="15" s="1"/>
  <c r="S6" i="15" s="1"/>
  <c r="AO6" i="15"/>
  <c r="AP6" i="15" s="1"/>
  <c r="AQ6" i="15" s="1"/>
  <c r="AO7" i="15"/>
  <c r="AP7" i="15" s="1"/>
  <c r="AQ7" i="15" s="1"/>
  <c r="Q9" i="15"/>
  <c r="R9" i="15" s="1"/>
  <c r="S9" i="15" s="1"/>
  <c r="AO9" i="15"/>
  <c r="AP9" i="15" s="1"/>
  <c r="AQ9" i="15" s="1"/>
  <c r="AO12" i="15"/>
  <c r="AP12" i="15" s="1"/>
  <c r="AQ12" i="15" s="1"/>
  <c r="AN8" i="15"/>
  <c r="AO8" i="15" s="1"/>
  <c r="AP8" i="15" s="1"/>
  <c r="AQ8" i="15" s="1"/>
  <c r="AN4" i="15"/>
  <c r="AO4" i="15" s="1"/>
  <c r="AP4" i="15" s="1"/>
  <c r="AQ4" i="15" s="1"/>
  <c r="AH8" i="15"/>
  <c r="AI8" i="15" s="1"/>
  <c r="AJ8" i="15" s="1"/>
  <c r="AK8" i="15" s="1"/>
  <c r="AH4" i="15"/>
  <c r="AI4" i="15" s="1"/>
  <c r="AJ4" i="15" s="1"/>
  <c r="AK4" i="15" s="1"/>
  <c r="AB8" i="15"/>
  <c r="AC8" i="15" s="1"/>
  <c r="AD8" i="15" s="1"/>
  <c r="AE8" i="15" s="1"/>
  <c r="J7" i="15"/>
  <c r="K7" i="15" s="1"/>
  <c r="L7" i="15" s="1"/>
  <c r="M7" i="15" s="1"/>
  <c r="P12" i="15"/>
  <c r="Q12" i="15" s="1"/>
  <c r="R12" i="15" s="1"/>
  <c r="S12" i="15" s="1"/>
  <c r="S8" i="15"/>
  <c r="AE4" i="15"/>
  <c r="BO22" i="16"/>
  <c r="BP22" i="16" s="1"/>
  <c r="BQ22" i="16" s="1"/>
  <c r="BS22" i="16" s="1"/>
  <c r="W9" i="16"/>
  <c r="X9" i="16" s="1"/>
  <c r="Y9" i="16" s="1"/>
  <c r="BO19" i="16"/>
  <c r="BP19" i="16" s="1"/>
  <c r="BQ19" i="16" s="1"/>
  <c r="BS19" i="16" s="1"/>
  <c r="BO17" i="16"/>
  <c r="BP17" i="16" s="1"/>
  <c r="BQ17" i="16" s="1"/>
  <c r="BS17" i="16" s="1"/>
  <c r="BO20" i="16"/>
  <c r="BP20" i="16" s="1"/>
  <c r="BQ20" i="16" s="1"/>
  <c r="BS20" i="16" s="1"/>
  <c r="BO11" i="16"/>
  <c r="BP11" i="16" s="1"/>
  <c r="BQ11" i="16" s="1"/>
  <c r="BS11" i="16" s="1"/>
  <c r="BO10" i="16"/>
  <c r="BP10" i="16" s="1"/>
  <c r="BQ10" i="16" s="1"/>
  <c r="BS10" i="16" s="1"/>
  <c r="BO14" i="16"/>
  <c r="BP14" i="16" s="1"/>
  <c r="BQ14" i="16" s="1"/>
  <c r="BS14" i="16" s="1"/>
  <c r="BO15" i="16"/>
  <c r="BP15" i="16" s="1"/>
  <c r="BQ15" i="16" s="1"/>
  <c r="BS15" i="16" s="1"/>
  <c r="BO9" i="16"/>
  <c r="BP9" i="16" s="1"/>
  <c r="BQ9" i="16" s="1"/>
  <c r="BO13" i="16"/>
  <c r="BP13" i="16" s="1"/>
  <c r="BQ13" i="16" s="1"/>
  <c r="BS13" i="16" s="1"/>
  <c r="BO18" i="16"/>
  <c r="BP18" i="16" s="1"/>
  <c r="BQ18" i="16" s="1"/>
  <c r="BS18" i="16" s="1"/>
  <c r="BO16" i="16"/>
  <c r="BP16" i="16" s="1"/>
  <c r="BQ16" i="16" s="1"/>
  <c r="BS16" i="16" s="1"/>
  <c r="BB4" i="16"/>
  <c r="BC4" i="16" s="1"/>
  <c r="BB6" i="16"/>
  <c r="BC6" i="16" s="1"/>
  <c r="BH6" i="16"/>
  <c r="BI6" i="16" s="1"/>
  <c r="BO12" i="16"/>
  <c r="BP12" i="16" s="1"/>
  <c r="BQ12" i="16" s="1"/>
  <c r="BS12" i="16" s="1"/>
  <c r="S4" i="16"/>
  <c r="AE4" i="16"/>
  <c r="AV6" i="16"/>
  <c r="AW6" i="16" s="1"/>
  <c r="BH4" i="16"/>
  <c r="BI4" i="16" s="1"/>
  <c r="Y4" i="16"/>
  <c r="AW4" i="16"/>
  <c r="S9" i="16"/>
  <c r="BC9" i="16"/>
  <c r="AE9" i="16"/>
  <c r="BG9" i="16"/>
  <c r="AU9" i="16"/>
  <c r="AO9" i="16"/>
  <c r="AI9" i="16"/>
  <c r="CD1" i="13"/>
  <c r="BU1" i="13"/>
  <c r="AB1" i="13"/>
  <c r="DE1" i="13"/>
  <c r="AE6" i="16"/>
  <c r="X6" i="16"/>
  <c r="Y6" i="16" s="1"/>
  <c r="R6" i="16"/>
  <c r="S6" i="16" s="1"/>
  <c r="AT1" i="13"/>
  <c r="CM1" i="13"/>
  <c r="CV1" i="13"/>
  <c r="S1" i="13"/>
  <c r="L9" i="15"/>
  <c r="M9" i="15" s="1"/>
  <c r="S10" i="15"/>
  <c r="AK12" i="15"/>
  <c r="AP3" i="15"/>
  <c r="AQ3" i="15" s="1"/>
  <c r="S3" i="15"/>
  <c r="Y3" i="15"/>
  <c r="AQ6" i="16"/>
  <c r="AQ4" i="16"/>
  <c r="M4" i="16"/>
  <c r="M6" i="16"/>
  <c r="BO6" i="16"/>
  <c r="AW4" i="15"/>
  <c r="AW5" i="15"/>
  <c r="AW6" i="15"/>
  <c r="AW8" i="15"/>
  <c r="BC3" i="16"/>
  <c r="BF3" i="16"/>
  <c r="BG3" i="16" s="1"/>
  <c r="BO4" i="16"/>
  <c r="AC3" i="16"/>
  <c r="W12" i="15"/>
  <c r="W6" i="15"/>
  <c r="W7" i="15"/>
  <c r="Q7" i="15"/>
  <c r="K12" i="15"/>
  <c r="AC12" i="15"/>
  <c r="AC7" i="15"/>
  <c r="AI7" i="15"/>
  <c r="AO10" i="15"/>
  <c r="AW7" i="15"/>
  <c r="AW12" i="15"/>
  <c r="AW9" i="15"/>
  <c r="AI3" i="15"/>
  <c r="AC3" i="15"/>
  <c r="W3" i="16"/>
  <c r="X3" i="16" s="1"/>
  <c r="Q3" i="16"/>
  <c r="K4" i="15"/>
  <c r="L4" i="15" s="1"/>
  <c r="M4" i="15" s="1"/>
  <c r="K8" i="15"/>
  <c r="DN1" i="13"/>
  <c r="BC1" i="13"/>
  <c r="J1" i="13"/>
  <c r="BL1" i="13"/>
  <c r="AK1" i="13"/>
  <c r="AK3" i="16"/>
  <c r="AO3" i="16"/>
  <c r="AP3" i="16" s="1"/>
  <c r="K3" i="16"/>
  <c r="L3" i="16" s="1"/>
  <c r="BO3" i="16"/>
  <c r="BP3" i="16" s="1"/>
  <c r="AW3" i="15"/>
  <c r="M3" i="15"/>
  <c r="AT11" i="25" l="1"/>
  <c r="P104" i="30" s="1"/>
  <c r="H47" i="29"/>
  <c r="R47" i="29"/>
  <c r="L47" i="29"/>
  <c r="V47" i="29"/>
  <c r="N47" i="29"/>
  <c r="X47" i="29"/>
  <c r="J47" i="29"/>
  <c r="P47" i="29"/>
  <c r="T47" i="29"/>
  <c r="N40" i="29"/>
  <c r="J40" i="29"/>
  <c r="X40" i="29"/>
  <c r="H40" i="29"/>
  <c r="T40" i="29"/>
  <c r="L40" i="29"/>
  <c r="V40" i="29"/>
  <c r="R40" i="29"/>
  <c r="P40" i="29"/>
  <c r="AC11" i="29"/>
  <c r="AC80" i="29" s="1"/>
  <c r="BL12" i="25"/>
  <c r="X15" i="29" s="1"/>
  <c r="X59" i="29" s="1"/>
  <c r="AC16" i="29"/>
  <c r="AC60" i="29" s="1"/>
  <c r="P159" i="30"/>
  <c r="R14" i="29"/>
  <c r="R72" i="29" s="1"/>
  <c r="BF17" i="25"/>
  <c r="BL19" i="25"/>
  <c r="BF7" i="25"/>
  <c r="BF5" i="25"/>
  <c r="BL4" i="25"/>
  <c r="AF20" i="25"/>
  <c r="AM10" i="25"/>
  <c r="AT6" i="25"/>
  <c r="O96" i="30"/>
  <c r="BL9" i="25"/>
  <c r="AZ15" i="25"/>
  <c r="N4" i="25"/>
  <c r="AZ4" i="25"/>
  <c r="N17" i="25"/>
  <c r="BT11" i="25"/>
  <c r="BT9" i="25"/>
  <c r="AM4" i="25"/>
  <c r="T9" i="25"/>
  <c r="AF7" i="25"/>
  <c r="BT6" i="25"/>
  <c r="AM7" i="25"/>
  <c r="T17" i="25"/>
  <c r="Z7" i="25"/>
  <c r="T20" i="25"/>
  <c r="AF4" i="25"/>
  <c r="BL17" i="25"/>
  <c r="AM20" i="25"/>
  <c r="AZ9" i="25"/>
  <c r="AT4" i="25"/>
  <c r="AM19" i="25"/>
  <c r="BT7" i="25"/>
  <c r="N20" i="25"/>
  <c r="AZ7" i="25"/>
  <c r="AZ12" i="25"/>
  <c r="BL10" i="25"/>
  <c r="BL7" i="25"/>
  <c r="BF4" i="25"/>
  <c r="T5" i="25"/>
  <c r="AT10" i="25"/>
  <c r="AT19" i="25"/>
  <c r="BF12" i="25"/>
  <c r="BL11" i="25"/>
  <c r="AM12" i="25"/>
  <c r="AM17" i="25"/>
  <c r="AF17" i="25"/>
  <c r="N3" i="25"/>
  <c r="AZ17" i="25"/>
  <c r="T19" i="25"/>
  <c r="AT3" i="25"/>
  <c r="BF9" i="25"/>
  <c r="AZ10" i="25"/>
  <c r="BT12" i="25"/>
  <c r="N11" i="25"/>
  <c r="Z10" i="25"/>
  <c r="AM15" i="25"/>
  <c r="AZ5" i="25"/>
  <c r="AZ19" i="25"/>
  <c r="N15" i="25"/>
  <c r="BL3" i="25"/>
  <c r="N6" i="25"/>
  <c r="BF3" i="25"/>
  <c r="AF6" i="25"/>
  <c r="N19" i="25"/>
  <c r="N7" i="25"/>
  <c r="AF15" i="25"/>
  <c r="BF6" i="25"/>
  <c r="Z12" i="25"/>
  <c r="Z6" i="25"/>
  <c r="BF20" i="25"/>
  <c r="AZ11" i="25"/>
  <c r="AZ6" i="25"/>
  <c r="AZ20" i="25"/>
  <c r="T4" i="25"/>
  <c r="Z15" i="25"/>
  <c r="Z11" i="25"/>
  <c r="BT5" i="25"/>
  <c r="BL20" i="25"/>
  <c r="BT17" i="25"/>
  <c r="T3" i="25"/>
  <c r="AM5" i="25"/>
  <c r="N10" i="25"/>
  <c r="Z3" i="25"/>
  <c r="T6" i="25"/>
  <c r="AF3" i="25"/>
  <c r="AT12" i="25"/>
  <c r="AM9" i="25"/>
  <c r="BL5" i="25"/>
  <c r="T10" i="25"/>
  <c r="AF5" i="25"/>
  <c r="N12" i="25"/>
  <c r="BF19" i="25"/>
  <c r="AT7" i="25"/>
  <c r="Z17" i="25"/>
  <c r="T7" i="25"/>
  <c r="N9" i="25"/>
  <c r="N5" i="25"/>
  <c r="Z20" i="25"/>
  <c r="T11" i="25"/>
  <c r="T12" i="25"/>
  <c r="AM11" i="25"/>
  <c r="T15" i="25"/>
  <c r="AM6" i="25"/>
  <c r="BT19" i="25"/>
  <c r="Z9" i="25"/>
  <c r="AF10" i="25"/>
  <c r="BF15" i="25"/>
  <c r="BF11" i="25"/>
  <c r="AT5" i="25"/>
  <c r="AF19" i="25"/>
  <c r="BT15" i="25"/>
  <c r="AZ3" i="25"/>
  <c r="BL6" i="25"/>
  <c r="AT9" i="25"/>
  <c r="Z19" i="25"/>
  <c r="AT15" i="25"/>
  <c r="BL15" i="25"/>
  <c r="Z5" i="25"/>
  <c r="AF11" i="25"/>
  <c r="BT4" i="25"/>
  <c r="BF10" i="25"/>
  <c r="AF9" i="25"/>
  <c r="BT20" i="25"/>
  <c r="AM3" i="25"/>
  <c r="AT17" i="25"/>
  <c r="Z4" i="25"/>
  <c r="AF12" i="25"/>
  <c r="L12" i="15"/>
  <c r="M12" i="15" s="1"/>
  <c r="AJ7" i="15"/>
  <c r="AK7" i="15" s="1"/>
  <c r="R7" i="15"/>
  <c r="S7" i="15" s="1"/>
  <c r="AD7" i="15"/>
  <c r="AE7" i="15" s="1"/>
  <c r="X7" i="15"/>
  <c r="Y7" i="15" s="1"/>
  <c r="AP10" i="15"/>
  <c r="AQ10" i="15" s="1"/>
  <c r="BA10" i="15" s="1"/>
  <c r="X12" i="15"/>
  <c r="Y12" i="15" s="1"/>
  <c r="L8" i="15"/>
  <c r="M8" i="15" s="1"/>
  <c r="AD3" i="15"/>
  <c r="AE3" i="15" s="1"/>
  <c r="AD12" i="15"/>
  <c r="AE12" i="15" s="1"/>
  <c r="X6" i="15"/>
  <c r="Y6" i="15" s="1"/>
  <c r="AX12" i="15"/>
  <c r="AY12" i="15" s="1"/>
  <c r="AX5" i="15"/>
  <c r="AY5" i="15" s="1"/>
  <c r="BA5" i="15" s="1"/>
  <c r="AX4" i="15"/>
  <c r="AY4" i="15" s="1"/>
  <c r="BA4" i="15" s="1"/>
  <c r="AX7" i="15"/>
  <c r="AY7" i="15" s="1"/>
  <c r="AX9" i="15"/>
  <c r="AY9" i="15" s="1"/>
  <c r="BA9" i="15" s="1"/>
  <c r="AX8" i="15"/>
  <c r="AY8" i="15" s="1"/>
  <c r="AX6" i="15"/>
  <c r="AY6" i="15" s="1"/>
  <c r="R3" i="16"/>
  <c r="S3" i="16" s="1"/>
  <c r="BP6" i="16"/>
  <c r="BQ6" i="16" s="1"/>
  <c r="BS6" i="16" s="1"/>
  <c r="AV9" i="16"/>
  <c r="AW9" i="16" s="1"/>
  <c r="BH9" i="16"/>
  <c r="BI9" i="16" s="1"/>
  <c r="AJ9" i="16"/>
  <c r="AK9" i="16" s="1"/>
  <c r="BP4" i="16"/>
  <c r="BQ4" i="16" s="1"/>
  <c r="BS4" i="16" s="1"/>
  <c r="AP9" i="16"/>
  <c r="AQ9" i="16" s="1"/>
  <c r="BH3" i="16"/>
  <c r="BI3" i="16" s="1"/>
  <c r="Y3" i="16"/>
  <c r="AD3" i="16"/>
  <c r="AE3" i="16" s="1"/>
  <c r="AX3" i="15"/>
  <c r="AY3" i="15" s="1"/>
  <c r="AJ3" i="15"/>
  <c r="AK3" i="15" s="1"/>
  <c r="AQ3" i="16"/>
  <c r="AW3" i="16"/>
  <c r="M3" i="16"/>
  <c r="BQ3" i="16"/>
  <c r="P59" i="30" l="1"/>
  <c r="L23" i="29"/>
  <c r="L66" i="29" s="1"/>
  <c r="P148" i="30"/>
  <c r="V22" i="29"/>
  <c r="V48" i="29" s="1"/>
  <c r="P27" i="30"/>
  <c r="J9" i="29"/>
  <c r="J78" i="29" s="1"/>
  <c r="P167" i="30"/>
  <c r="X23" i="29"/>
  <c r="X66" i="29" s="1"/>
  <c r="P131" i="30"/>
  <c r="T23" i="29"/>
  <c r="T66" i="29" s="1"/>
  <c r="P72" i="30"/>
  <c r="N18" i="29"/>
  <c r="N46" i="29" s="1"/>
  <c r="P130" i="30"/>
  <c r="T22" i="29"/>
  <c r="T48" i="29" s="1"/>
  <c r="P138" i="30"/>
  <c r="V12" i="29"/>
  <c r="V61" i="29" s="1"/>
  <c r="P87" i="30"/>
  <c r="P15" i="29"/>
  <c r="P59" i="29" s="1"/>
  <c r="P133" i="30"/>
  <c r="V7" i="29"/>
  <c r="P23" i="30"/>
  <c r="H23" i="29"/>
  <c r="H66" i="29" s="1"/>
  <c r="P120" i="30"/>
  <c r="T12" i="29"/>
  <c r="T61" i="29" s="1"/>
  <c r="P171" i="30"/>
  <c r="AA9" i="29"/>
  <c r="AA78" i="29" s="1"/>
  <c r="P156" i="30"/>
  <c r="X12" i="29"/>
  <c r="X61" i="29" s="1"/>
  <c r="P151" i="30"/>
  <c r="X7" i="29"/>
  <c r="P57" i="30"/>
  <c r="L21" i="29"/>
  <c r="L91" i="29" s="1"/>
  <c r="P21" i="30"/>
  <c r="H21" i="29"/>
  <c r="H91" i="29" s="1"/>
  <c r="P144" i="30"/>
  <c r="V18" i="29"/>
  <c r="V46" i="29" s="1"/>
  <c r="J18" i="29"/>
  <c r="J46" i="29" s="1"/>
  <c r="P36" i="30"/>
  <c r="P15" i="30"/>
  <c r="H15" i="29"/>
  <c r="H59" i="29" s="1"/>
  <c r="P42" i="30"/>
  <c r="L6" i="29"/>
  <c r="L77" i="29" s="1"/>
  <c r="P170" i="30"/>
  <c r="AA8" i="29"/>
  <c r="P117" i="30"/>
  <c r="T9" i="29"/>
  <c r="T78" i="29" s="1"/>
  <c r="H10" i="29"/>
  <c r="P10" i="30"/>
  <c r="P154" i="30"/>
  <c r="X10" i="29"/>
  <c r="P172" i="30"/>
  <c r="AA10" i="29"/>
  <c r="P95" i="30"/>
  <c r="P23" i="29"/>
  <c r="P66" i="29" s="1"/>
  <c r="P64" i="30"/>
  <c r="N10" i="29"/>
  <c r="P176" i="30"/>
  <c r="AA14" i="29"/>
  <c r="AA72" i="29" s="1"/>
  <c r="P134" i="30"/>
  <c r="V8" i="29"/>
  <c r="P110" i="30"/>
  <c r="R20" i="29"/>
  <c r="P153" i="30"/>
  <c r="X9" i="29"/>
  <c r="X78" i="29" s="1"/>
  <c r="T6" i="29"/>
  <c r="T77" i="29" s="1"/>
  <c r="P114" i="30"/>
  <c r="H8" i="29"/>
  <c r="P8" i="30"/>
  <c r="T8" i="29"/>
  <c r="P116" i="30"/>
  <c r="P165" i="30"/>
  <c r="X21" i="29"/>
  <c r="X91" i="29" s="1"/>
  <c r="P30" i="30"/>
  <c r="J12" i="29"/>
  <c r="J61" i="29" s="1"/>
  <c r="P20" i="30"/>
  <c r="H20" i="29"/>
  <c r="P99" i="30"/>
  <c r="R9" i="29"/>
  <c r="R78" i="29" s="1"/>
  <c r="P76" i="30"/>
  <c r="N22" i="29"/>
  <c r="N48" i="29" s="1"/>
  <c r="J15" i="29"/>
  <c r="J59" i="29" s="1"/>
  <c r="P33" i="30"/>
  <c r="P152" i="30"/>
  <c r="X8" i="29"/>
  <c r="P132" i="30"/>
  <c r="V6" i="29"/>
  <c r="V77" i="29" s="1"/>
  <c r="P49" i="30"/>
  <c r="L13" i="29"/>
  <c r="L71" i="29" s="1"/>
  <c r="P94" i="30"/>
  <c r="P22" i="29"/>
  <c r="P48" i="29" s="1"/>
  <c r="P115" i="30"/>
  <c r="T7" i="29"/>
  <c r="P66" i="30"/>
  <c r="N12" i="29"/>
  <c r="N61" i="29" s="1"/>
  <c r="P58" i="30"/>
  <c r="L22" i="29"/>
  <c r="L48" i="29" s="1"/>
  <c r="P98" i="30"/>
  <c r="R8" i="29"/>
  <c r="P93" i="30"/>
  <c r="P21" i="29"/>
  <c r="P91" i="29" s="1"/>
  <c r="P32" i="30"/>
  <c r="J14" i="29"/>
  <c r="J72" i="29" s="1"/>
  <c r="P56" i="30"/>
  <c r="L20" i="29"/>
  <c r="P12" i="29"/>
  <c r="P61" i="29" s="1"/>
  <c r="P84" i="30"/>
  <c r="P75" i="30"/>
  <c r="N21" i="29"/>
  <c r="N91" i="29" s="1"/>
  <c r="L9" i="29"/>
  <c r="L78" i="29" s="1"/>
  <c r="P45" i="30"/>
  <c r="P9" i="30"/>
  <c r="H9" i="29"/>
  <c r="H78" i="29" s="1"/>
  <c r="P14" i="30"/>
  <c r="H14" i="29"/>
  <c r="H72" i="29" s="1"/>
  <c r="H6" i="29"/>
  <c r="H77" i="29" s="1"/>
  <c r="P6" i="30"/>
  <c r="P158" i="30"/>
  <c r="X14" i="29"/>
  <c r="X72" i="29" s="1"/>
  <c r="R13" i="29"/>
  <c r="R71" i="29" s="1"/>
  <c r="P103" i="30"/>
  <c r="P97" i="30"/>
  <c r="R7" i="29"/>
  <c r="P46" i="30"/>
  <c r="L10" i="29"/>
  <c r="P174" i="30"/>
  <c r="AA12" i="29"/>
  <c r="AA61" i="29" s="1"/>
  <c r="P77" i="30"/>
  <c r="N23" i="29"/>
  <c r="N66" i="29" s="1"/>
  <c r="P146" i="30"/>
  <c r="V20" i="29"/>
  <c r="N15" i="29"/>
  <c r="N59" i="29" s="1"/>
  <c r="P69" i="30"/>
  <c r="P183" i="30"/>
  <c r="AA21" i="29"/>
  <c r="AA91" i="29" s="1"/>
  <c r="P108" i="30"/>
  <c r="R18" i="29"/>
  <c r="R46" i="29" s="1"/>
  <c r="L12" i="29"/>
  <c r="L61" i="29" s="1"/>
  <c r="P48" i="30"/>
  <c r="P28" i="30"/>
  <c r="J10" i="29"/>
  <c r="J6" i="29"/>
  <c r="J77" i="29" s="1"/>
  <c r="P24" i="30"/>
  <c r="P149" i="30"/>
  <c r="V23" i="29"/>
  <c r="V66" i="29" s="1"/>
  <c r="P128" i="30"/>
  <c r="T20" i="29"/>
  <c r="P157" i="30"/>
  <c r="X13" i="29"/>
  <c r="X71" i="29" s="1"/>
  <c r="J23" i="29"/>
  <c r="J66" i="29" s="1"/>
  <c r="P41" i="30"/>
  <c r="P13" i="29"/>
  <c r="P71" i="29" s="1"/>
  <c r="P85" i="30"/>
  <c r="P166" i="30"/>
  <c r="X22" i="29"/>
  <c r="X48" i="29" s="1"/>
  <c r="V14" i="29"/>
  <c r="V72" i="29" s="1"/>
  <c r="P140" i="30"/>
  <c r="P54" i="30"/>
  <c r="L18" i="29"/>
  <c r="L46" i="29" s="1"/>
  <c r="P74" i="30"/>
  <c r="N20" i="29"/>
  <c r="P123" i="30"/>
  <c r="T15" i="29"/>
  <c r="T59" i="29" s="1"/>
  <c r="J20" i="29"/>
  <c r="P38" i="30"/>
  <c r="P147" i="30"/>
  <c r="V21" i="29"/>
  <c r="V91" i="29" s="1"/>
  <c r="P81" i="30"/>
  <c r="P9" i="29"/>
  <c r="P78" i="29" s="1"/>
  <c r="P6" i="29"/>
  <c r="P77" i="29" s="1"/>
  <c r="P78" i="30"/>
  <c r="P162" i="30"/>
  <c r="X18" i="29"/>
  <c r="X46" i="29" s="1"/>
  <c r="N8" i="29"/>
  <c r="P62" i="30"/>
  <c r="H13" i="29"/>
  <c r="H71" i="29" s="1"/>
  <c r="P13" i="30"/>
  <c r="P122" i="30"/>
  <c r="T14" i="29"/>
  <c r="T72" i="29" s="1"/>
  <c r="P22" i="30"/>
  <c r="H22" i="29"/>
  <c r="H48" i="29" s="1"/>
  <c r="R6" i="29"/>
  <c r="R77" i="29" s="1"/>
  <c r="P96" i="30"/>
  <c r="P164" i="30"/>
  <c r="X20" i="29"/>
  <c r="P185" i="30"/>
  <c r="AA23" i="29"/>
  <c r="AA66" i="29" s="1"/>
  <c r="P139" i="30"/>
  <c r="V13" i="29"/>
  <c r="V71" i="29" s="1"/>
  <c r="AA18" i="29"/>
  <c r="AA46" i="29" s="1"/>
  <c r="P180" i="30"/>
  <c r="P67" i="30"/>
  <c r="N13" i="29"/>
  <c r="N71" i="29" s="1"/>
  <c r="P86" i="30"/>
  <c r="P14" i="29"/>
  <c r="P72" i="29" s="1"/>
  <c r="H12" i="29"/>
  <c r="H61" i="29" s="1"/>
  <c r="P12" i="30"/>
  <c r="P31" i="30"/>
  <c r="J13" i="29"/>
  <c r="J71" i="29" s="1"/>
  <c r="P80" i="30"/>
  <c r="P8" i="29"/>
  <c r="P50" i="30"/>
  <c r="L14" i="29"/>
  <c r="L72" i="29" s="1"/>
  <c r="P63" i="30"/>
  <c r="N9" i="29"/>
  <c r="N78" i="29" s="1"/>
  <c r="P90" i="30"/>
  <c r="P18" i="29"/>
  <c r="P46" i="29" s="1"/>
  <c r="P40" i="30"/>
  <c r="J22" i="29"/>
  <c r="J48" i="29" s="1"/>
  <c r="P112" i="30"/>
  <c r="R22" i="29"/>
  <c r="R48" i="29" s="1"/>
  <c r="P175" i="30"/>
  <c r="AA13" i="29"/>
  <c r="AA71" i="29" s="1"/>
  <c r="P61" i="30"/>
  <c r="N7" i="29"/>
  <c r="P79" i="30"/>
  <c r="P7" i="29"/>
  <c r="P129" i="30"/>
  <c r="T21" i="29"/>
  <c r="T91" i="29" s="1"/>
  <c r="P136" i="30"/>
  <c r="V10" i="29"/>
  <c r="P39" i="30"/>
  <c r="J21" i="29"/>
  <c r="J91" i="29" s="1"/>
  <c r="P169" i="30"/>
  <c r="AA7" i="29"/>
  <c r="P43" i="30"/>
  <c r="L7" i="29"/>
  <c r="P68" i="30"/>
  <c r="N14" i="29"/>
  <c r="N72" i="29" s="1"/>
  <c r="P105" i="30"/>
  <c r="R15" i="29"/>
  <c r="R59" i="29" s="1"/>
  <c r="P182" i="30"/>
  <c r="AA20" i="29"/>
  <c r="P51" i="30"/>
  <c r="L15" i="29"/>
  <c r="L59" i="29" s="1"/>
  <c r="X6" i="29"/>
  <c r="X77" i="29" s="1"/>
  <c r="P150" i="30"/>
  <c r="P177" i="30"/>
  <c r="AA15" i="29"/>
  <c r="AA59" i="29" s="1"/>
  <c r="P141" i="30"/>
  <c r="V15" i="29"/>
  <c r="V59" i="29" s="1"/>
  <c r="P7" i="30"/>
  <c r="H7" i="29"/>
  <c r="P113" i="30"/>
  <c r="R23" i="29"/>
  <c r="R66" i="29" s="1"/>
  <c r="L8" i="29"/>
  <c r="P44" i="30"/>
  <c r="P102" i="30"/>
  <c r="R12" i="29"/>
  <c r="R61" i="29" s="1"/>
  <c r="P184" i="30"/>
  <c r="AA22" i="29"/>
  <c r="AA48" i="29" s="1"/>
  <c r="P100" i="30"/>
  <c r="R10" i="29"/>
  <c r="N6" i="29"/>
  <c r="N77" i="29" s="1"/>
  <c r="P60" i="30"/>
  <c r="J7" i="29"/>
  <c r="P25" i="30"/>
  <c r="P135" i="30"/>
  <c r="V9" i="29"/>
  <c r="V78" i="29" s="1"/>
  <c r="P18" i="30"/>
  <c r="H18" i="29"/>
  <c r="H46" i="29" s="1"/>
  <c r="P121" i="30"/>
  <c r="T13" i="29"/>
  <c r="T71" i="29" s="1"/>
  <c r="P92" i="30"/>
  <c r="P20" i="29"/>
  <c r="P26" i="30"/>
  <c r="J8" i="29"/>
  <c r="P118" i="30"/>
  <c r="T10" i="29"/>
  <c r="R21" i="29"/>
  <c r="R91" i="29" s="1"/>
  <c r="P111" i="30"/>
  <c r="P10" i="29"/>
  <c r="P82" i="30"/>
  <c r="P126" i="30"/>
  <c r="T18" i="29"/>
  <c r="T46" i="29" s="1"/>
  <c r="BV20" i="25"/>
  <c r="BV17" i="25"/>
  <c r="BV6" i="25"/>
  <c r="BV11" i="25"/>
  <c r="BV4" i="25"/>
  <c r="BV19" i="25"/>
  <c r="BV15" i="25"/>
  <c r="BV5" i="25"/>
  <c r="BV3" i="25"/>
  <c r="BV12" i="25"/>
  <c r="BV10" i="25"/>
  <c r="BV7" i="25"/>
  <c r="BV9" i="25"/>
  <c r="BA12" i="15"/>
  <c r="BA7" i="15"/>
  <c r="BA8" i="15"/>
  <c r="BA6" i="15"/>
  <c r="BS9" i="16"/>
  <c r="BA3" i="15"/>
  <c r="BS3" i="16"/>
  <c r="N79" i="29" l="1"/>
  <c r="P79" i="29"/>
  <c r="T79" i="29"/>
  <c r="AA79" i="29"/>
  <c r="H79" i="29"/>
  <c r="L79" i="29"/>
  <c r="R79" i="29"/>
  <c r="J79" i="29"/>
  <c r="V79" i="29"/>
  <c r="X79" i="29"/>
  <c r="T45" i="29"/>
  <c r="X45" i="29"/>
  <c r="V45" i="29"/>
  <c r="AA45" i="29"/>
  <c r="L45" i="29"/>
  <c r="N45" i="29"/>
  <c r="H45" i="29"/>
  <c r="J45" i="29"/>
  <c r="R45" i="29"/>
  <c r="P45" i="29"/>
  <c r="H30" i="29"/>
  <c r="R30" i="29"/>
  <c r="T30" i="29"/>
  <c r="V30" i="29"/>
  <c r="AA30" i="29"/>
  <c r="X30" i="29"/>
  <c r="L30" i="29"/>
  <c r="J30" i="29"/>
  <c r="P30" i="29"/>
  <c r="N30" i="29"/>
  <c r="T29" i="29"/>
  <c r="L29" i="29"/>
  <c r="R29" i="29"/>
  <c r="AA29" i="29"/>
  <c r="N29" i="29"/>
  <c r="X29" i="29"/>
  <c r="V29" i="29"/>
  <c r="H29" i="29"/>
  <c r="P29" i="29"/>
  <c r="J29" i="29"/>
  <c r="B141" i="30"/>
  <c r="B129" i="30"/>
  <c r="B7" i="30"/>
  <c r="B118" i="30"/>
  <c r="B26" i="30"/>
  <c r="B18" i="30"/>
  <c r="B116" i="30"/>
  <c r="B180" i="30"/>
  <c r="B135" i="30"/>
  <c r="B102" i="30"/>
  <c r="B177" i="30"/>
  <c r="B79" i="30"/>
  <c r="B122" i="30"/>
  <c r="BX5" i="25"/>
  <c r="B175" i="30"/>
  <c r="B40" i="30"/>
  <c r="B185" i="30"/>
  <c r="B13" i="30"/>
  <c r="B128" i="30"/>
  <c r="B126" i="30"/>
  <c r="B111" i="30"/>
  <c r="B121" i="30"/>
  <c r="B44" i="30"/>
  <c r="B182" i="30"/>
  <c r="B136" i="30"/>
  <c r="B184" i="30"/>
  <c r="B9" i="30"/>
  <c r="BX15" i="25"/>
  <c r="BX17" i="25"/>
  <c r="BX10" i="25"/>
  <c r="BX20" i="25"/>
  <c r="BX12" i="25"/>
  <c r="BX3" i="25"/>
  <c r="BX16" i="25"/>
  <c r="BX13" i="25"/>
  <c r="BX8" i="25"/>
  <c r="BX14" i="25"/>
  <c r="BX6" i="25"/>
  <c r="B82" i="30"/>
  <c r="B92" i="30"/>
  <c r="B39" i="30"/>
  <c r="B162" i="30"/>
  <c r="B74" i="30"/>
  <c r="B29" i="30"/>
  <c r="B34" i="30"/>
  <c r="B24" i="30"/>
  <c r="B35" i="30"/>
  <c r="B37" i="30"/>
  <c r="B94" i="30"/>
  <c r="B125" i="30"/>
  <c r="B119" i="30"/>
  <c r="B127" i="30"/>
  <c r="B114" i="30"/>
  <c r="B124" i="30"/>
  <c r="B138" i="30"/>
  <c r="B63" i="30"/>
  <c r="B38" i="30"/>
  <c r="B41" i="30"/>
  <c r="B14" i="30"/>
  <c r="B93" i="30"/>
  <c r="B33" i="30"/>
  <c r="B20" i="30"/>
  <c r="B95" i="30"/>
  <c r="B117" i="30"/>
  <c r="B21" i="30"/>
  <c r="B156" i="30"/>
  <c r="B120" i="30"/>
  <c r="B131" i="30"/>
  <c r="B43" i="30"/>
  <c r="B80" i="30"/>
  <c r="B106" i="30"/>
  <c r="B107" i="30"/>
  <c r="B96" i="30"/>
  <c r="B109" i="30"/>
  <c r="B101" i="30"/>
  <c r="B78" i="30"/>
  <c r="B83" i="30"/>
  <c r="B88" i="30"/>
  <c r="B91" i="30"/>
  <c r="B89" i="30"/>
  <c r="B166" i="30"/>
  <c r="B97" i="30"/>
  <c r="B66" i="30"/>
  <c r="B143" i="30"/>
  <c r="B145" i="30"/>
  <c r="B132" i="30"/>
  <c r="B142" i="30"/>
  <c r="B137" i="30"/>
  <c r="B165" i="30"/>
  <c r="B110" i="30"/>
  <c r="B15" i="30"/>
  <c r="B148" i="30"/>
  <c r="B54" i="30"/>
  <c r="B85" i="30"/>
  <c r="B108" i="30"/>
  <c r="B146" i="30"/>
  <c r="B158" i="30"/>
  <c r="B56" i="30"/>
  <c r="B99" i="30"/>
  <c r="B176" i="30"/>
  <c r="B144" i="30"/>
  <c r="B25" i="30"/>
  <c r="B160" i="30"/>
  <c r="B155" i="30"/>
  <c r="B163" i="30"/>
  <c r="B150" i="30"/>
  <c r="B161" i="30"/>
  <c r="B68" i="30"/>
  <c r="B61" i="30"/>
  <c r="B28" i="30"/>
  <c r="B98" i="30"/>
  <c r="B30" i="30"/>
  <c r="B170" i="30"/>
  <c r="B57" i="30"/>
  <c r="B23" i="30"/>
  <c r="B130" i="30"/>
  <c r="B167" i="30"/>
  <c r="BX18" i="25"/>
  <c r="B86" i="30"/>
  <c r="BX9" i="25"/>
  <c r="BX19" i="25"/>
  <c r="BX7" i="25"/>
  <c r="BX4" i="25"/>
  <c r="B100" i="30"/>
  <c r="B105" i="30"/>
  <c r="B173" i="30"/>
  <c r="B169" i="30"/>
  <c r="B179" i="30"/>
  <c r="B178" i="30"/>
  <c r="B168" i="30"/>
  <c r="B181" i="30"/>
  <c r="B112" i="30"/>
  <c r="B31" i="30"/>
  <c r="B164" i="30"/>
  <c r="B147" i="30"/>
  <c r="B123" i="30"/>
  <c r="B140" i="30"/>
  <c r="B157" i="30"/>
  <c r="B183" i="30"/>
  <c r="B174" i="30"/>
  <c r="B11" i="30"/>
  <c r="B19" i="30"/>
  <c r="B16" i="30"/>
  <c r="B6" i="30"/>
  <c r="B17" i="30"/>
  <c r="B75" i="30"/>
  <c r="B115" i="30"/>
  <c r="B76" i="30"/>
  <c r="B8" i="30"/>
  <c r="B134" i="30"/>
  <c r="B172" i="30"/>
  <c r="B10" i="30"/>
  <c r="B151" i="30"/>
  <c r="B87" i="30"/>
  <c r="B59" i="30"/>
  <c r="B104" i="30"/>
  <c r="B90" i="30"/>
  <c r="B67" i="30"/>
  <c r="B62" i="30"/>
  <c r="B81" i="30"/>
  <c r="B48" i="30"/>
  <c r="B77" i="30"/>
  <c r="B45" i="30"/>
  <c r="B32" i="30"/>
  <c r="B49" i="30"/>
  <c r="B64" i="30"/>
  <c r="B72" i="30"/>
  <c r="B65" i="30"/>
  <c r="B60" i="30"/>
  <c r="B71" i="30"/>
  <c r="B73" i="30"/>
  <c r="B70" i="30"/>
  <c r="BX11" i="25"/>
  <c r="B113" i="30"/>
  <c r="B51" i="30"/>
  <c r="B50" i="30"/>
  <c r="B12" i="30"/>
  <c r="B139" i="30"/>
  <c r="B22" i="30"/>
  <c r="B149" i="30"/>
  <c r="B69" i="30"/>
  <c r="B46" i="30"/>
  <c r="B103" i="30"/>
  <c r="B84" i="30"/>
  <c r="B58" i="30"/>
  <c r="B152" i="30"/>
  <c r="B153" i="30"/>
  <c r="B154" i="30"/>
  <c r="B53" i="30"/>
  <c r="B47" i="30"/>
  <c r="B55" i="30"/>
  <c r="B42" i="30"/>
  <c r="B52" i="30"/>
  <c r="B36" i="30"/>
  <c r="B171" i="30"/>
  <c r="B133" i="30"/>
  <c r="B27" i="30"/>
  <c r="B159" i="30"/>
  <c r="AC15" i="29"/>
  <c r="AC59" i="29" s="1"/>
  <c r="AC13" i="29"/>
  <c r="AC71" i="29" s="1"/>
  <c r="AC6" i="29"/>
  <c r="AC77" i="29" s="1"/>
  <c r="AC9" i="29"/>
  <c r="AC78" i="29" s="1"/>
  <c r="AC14" i="29"/>
  <c r="AC72" i="29" s="1"/>
  <c r="AC21" i="29"/>
  <c r="AC91" i="29" s="1"/>
  <c r="A91" i="29" s="1"/>
  <c r="AC23" i="29"/>
  <c r="AC66" i="29" s="1"/>
  <c r="AC8" i="29"/>
  <c r="AC45" i="29" s="1"/>
  <c r="AC18" i="29"/>
  <c r="AC46" i="29" s="1"/>
  <c r="AC20" i="29"/>
  <c r="AC12" i="29"/>
  <c r="AC61" i="29" s="1"/>
  <c r="AC22" i="29"/>
  <c r="AC48" i="29" s="1"/>
  <c r="AC10" i="29"/>
  <c r="AC79" i="29" s="1"/>
  <c r="AC7" i="29"/>
  <c r="AC29" i="29" s="1"/>
  <c r="BU5" i="16"/>
  <c r="BU7" i="16"/>
  <c r="BU8" i="16"/>
  <c r="BU9" i="16"/>
  <c r="BU6" i="16"/>
  <c r="BU3" i="16"/>
  <c r="BU22" i="16"/>
  <c r="BU12" i="16"/>
  <c r="BU15" i="16"/>
  <c r="BU21" i="16"/>
  <c r="BU13" i="16"/>
  <c r="BU20" i="16"/>
  <c r="BU18" i="16"/>
  <c r="BU10" i="16"/>
  <c r="BU11" i="16"/>
  <c r="BU14" i="16"/>
  <c r="BU19" i="16"/>
  <c r="BU16" i="16"/>
  <c r="BU17" i="16"/>
  <c r="BU4" i="16"/>
  <c r="BC11" i="15"/>
  <c r="BC12" i="15"/>
  <c r="BC4" i="15"/>
  <c r="BC6" i="15"/>
  <c r="BC5" i="15"/>
  <c r="BC8" i="15"/>
  <c r="BC10" i="15"/>
  <c r="BC3" i="15"/>
  <c r="BC7" i="15"/>
  <c r="BC9" i="15"/>
  <c r="A59" i="29" l="1"/>
  <c r="A60" i="29"/>
  <c r="A61" i="29"/>
  <c r="A72" i="29"/>
  <c r="A71" i="29"/>
  <c r="A48" i="29"/>
  <c r="A45" i="29"/>
  <c r="A47" i="29"/>
  <c r="A46" i="29"/>
  <c r="AC30" i="29"/>
  <c r="A29" i="29" s="1"/>
  <c r="A22" i="29"/>
  <c r="A40" i="29"/>
  <c r="A20" i="29"/>
  <c r="A12" i="29"/>
  <c r="A18" i="29"/>
  <c r="A6" i="29"/>
  <c r="A19" i="29"/>
  <c r="A17" i="29"/>
  <c r="A11" i="29"/>
  <c r="A16" i="29"/>
  <c r="A9" i="29"/>
  <c r="A13" i="29"/>
  <c r="A8" i="29"/>
  <c r="A15" i="29"/>
  <c r="A7" i="29"/>
  <c r="A23" i="29"/>
  <c r="A10" i="29"/>
  <c r="A21" i="29"/>
  <c r="A14" i="29"/>
  <c r="A78" i="29" l="1"/>
  <c r="A79" i="29"/>
  <c r="A30" i="29"/>
  <c r="A66" i="29"/>
  <c r="A77" i="29"/>
  <c r="A80" i="29"/>
</calcChain>
</file>

<file path=xl/sharedStrings.xml><?xml version="1.0" encoding="utf-8"?>
<sst xmlns="http://schemas.openxmlformats.org/spreadsheetml/2006/main" count="1929" uniqueCount="513">
  <si>
    <t>A</t>
  </si>
  <si>
    <t>Z</t>
  </si>
  <si>
    <t>X</t>
  </si>
  <si>
    <t>sec</t>
  </si>
  <si>
    <t>W50</t>
  </si>
  <si>
    <t>lopen</t>
  </si>
  <si>
    <t>springen</t>
  </si>
  <si>
    <t>werpen</t>
  </si>
  <si>
    <t>factor</t>
  </si>
  <si>
    <t>IAAF</t>
  </si>
  <si>
    <t>lop</t>
  </si>
  <si>
    <t>spr</t>
  </si>
  <si>
    <t>werp</t>
  </si>
  <si>
    <t>W45</t>
  </si>
  <si>
    <t>W40</t>
  </si>
  <si>
    <t>W35</t>
  </si>
  <si>
    <t>W55</t>
  </si>
  <si>
    <t>W60</t>
  </si>
  <si>
    <t>W65</t>
  </si>
  <si>
    <t>W70</t>
  </si>
  <si>
    <t>W75</t>
  </si>
  <si>
    <t>W80</t>
  </si>
  <si>
    <t>W95</t>
  </si>
  <si>
    <t>W100</t>
  </si>
  <si>
    <t>W85</t>
  </si>
  <si>
    <t>W90</t>
  </si>
  <si>
    <t>discus</t>
  </si>
  <si>
    <t xml:space="preserve"> </t>
  </si>
  <si>
    <t>hammer</t>
  </si>
  <si>
    <t>4.000 kg</t>
  </si>
  <si>
    <t>3.000 kg</t>
  </si>
  <si>
    <t>shot</t>
  </si>
  <si>
    <t>1.000 kg</t>
  </si>
  <si>
    <t>javelin</t>
  </si>
  <si>
    <t>600 g</t>
  </si>
  <si>
    <t>500 g</t>
  </si>
  <si>
    <t>400 g</t>
  </si>
  <si>
    <t>weight</t>
  </si>
  <si>
    <t>9.080 kg</t>
  </si>
  <si>
    <t>7.260 kg</t>
  </si>
  <si>
    <t>5.450 kg</t>
  </si>
  <si>
    <t xml:space="preserve">  </t>
  </si>
  <si>
    <t>High</t>
  </si>
  <si>
    <t>Pole</t>
  </si>
  <si>
    <t>Long</t>
  </si>
  <si>
    <t>Discus</t>
  </si>
  <si>
    <t>Points</t>
  </si>
  <si>
    <t>Shot</t>
  </si>
  <si>
    <t>Jav</t>
  </si>
  <si>
    <t>Hurd</t>
  </si>
  <si>
    <t>Disc</t>
  </si>
  <si>
    <t>W00</t>
  </si>
  <si>
    <t>W00 100</t>
  </si>
  <si>
    <t>W00 200</t>
  </si>
  <si>
    <t>W00 400</t>
  </si>
  <si>
    <t>W00 800</t>
  </si>
  <si>
    <t>W00 1500</t>
  </si>
  <si>
    <t>W00 Hurd</t>
  </si>
  <si>
    <t>W00 High</t>
  </si>
  <si>
    <t>W00 Pole</t>
  </si>
  <si>
    <t>W00 Long</t>
  </si>
  <si>
    <t>W00 Shot</t>
  </si>
  <si>
    <t>W00 Disc</t>
  </si>
  <si>
    <t>W00 Jav</t>
  </si>
  <si>
    <t>W35 100</t>
  </si>
  <si>
    <t>W35 200</t>
  </si>
  <si>
    <t>W35 400</t>
  </si>
  <si>
    <t>W35 800</t>
  </si>
  <si>
    <t>W35 1500</t>
  </si>
  <si>
    <t>W35 Hurd</t>
  </si>
  <si>
    <t>W35 High</t>
  </si>
  <si>
    <t>W35 Pole</t>
  </si>
  <si>
    <t>W35 Long</t>
  </si>
  <si>
    <t>W35 Shot</t>
  </si>
  <si>
    <t>W35 Disc</t>
  </si>
  <si>
    <t>W35 Jav</t>
  </si>
  <si>
    <t>W40 100</t>
  </si>
  <si>
    <t>W40 200</t>
  </si>
  <si>
    <t>W40 400</t>
  </si>
  <si>
    <t>W40 800</t>
  </si>
  <si>
    <t>W40 1500</t>
  </si>
  <si>
    <t>W40 Hurd</t>
  </si>
  <si>
    <t>W40 High</t>
  </si>
  <si>
    <t>W40 Pole</t>
  </si>
  <si>
    <t>W40 Long</t>
  </si>
  <si>
    <t>W40 Shot</t>
  </si>
  <si>
    <t>W40 Disc</t>
  </si>
  <si>
    <t>W40 Jav</t>
  </si>
  <si>
    <t>W45 100</t>
  </si>
  <si>
    <t>W45 200</t>
  </si>
  <si>
    <t>W45 400</t>
  </si>
  <si>
    <t>W45 800</t>
  </si>
  <si>
    <t>W45 1500</t>
  </si>
  <si>
    <t>W45 Hurd</t>
  </si>
  <si>
    <t>W45 High</t>
  </si>
  <si>
    <t>W45 Pole</t>
  </si>
  <si>
    <t>W45 Long</t>
  </si>
  <si>
    <t>W45 Shot</t>
  </si>
  <si>
    <t>W45 Disc</t>
  </si>
  <si>
    <t>W45 Jav</t>
  </si>
  <si>
    <t>W50 100</t>
  </si>
  <si>
    <t>W50 200</t>
  </si>
  <si>
    <t>W50 400</t>
  </si>
  <si>
    <t>W50 800</t>
  </si>
  <si>
    <t>W50 1500</t>
  </si>
  <si>
    <t>W50 Hurd</t>
  </si>
  <si>
    <t>W50 High</t>
  </si>
  <si>
    <t>W50 Pole</t>
  </si>
  <si>
    <t>W50 Long</t>
  </si>
  <si>
    <t>W50 Shot</t>
  </si>
  <si>
    <t>W50 Disc</t>
  </si>
  <si>
    <t>W50 Jav</t>
  </si>
  <si>
    <t>W55 100</t>
  </si>
  <si>
    <t>W55 200</t>
  </si>
  <si>
    <t>W55 400</t>
  </si>
  <si>
    <t>W55 800</t>
  </si>
  <si>
    <t>W55 1500</t>
  </si>
  <si>
    <t>W55 Hurd</t>
  </si>
  <si>
    <t>W55 High</t>
  </si>
  <si>
    <t>W55 Pole</t>
  </si>
  <si>
    <t>W55 Long</t>
  </si>
  <si>
    <t>W55 Shot</t>
  </si>
  <si>
    <t>W55 Disc</t>
  </si>
  <si>
    <t>W55 Jav</t>
  </si>
  <si>
    <t>W60 100</t>
  </si>
  <si>
    <t>W60 200</t>
  </si>
  <si>
    <t>W60 400</t>
  </si>
  <si>
    <t>W60 800</t>
  </si>
  <si>
    <t>W60 1500</t>
  </si>
  <si>
    <t>W60 Hurd</t>
  </si>
  <si>
    <t>W60 High</t>
  </si>
  <si>
    <t>W60 Pole</t>
  </si>
  <si>
    <t>W60 Long</t>
  </si>
  <si>
    <t>W60 Shot</t>
  </si>
  <si>
    <t>W60 Disc</t>
  </si>
  <si>
    <t>W60 Jav</t>
  </si>
  <si>
    <t>W65 100</t>
  </si>
  <si>
    <t>W65 200</t>
  </si>
  <si>
    <t>W65 400</t>
  </si>
  <si>
    <t>W65 800</t>
  </si>
  <si>
    <t>W65 1500</t>
  </si>
  <si>
    <t>W65 Hurd</t>
  </si>
  <si>
    <t>W65 High</t>
  </si>
  <si>
    <t>W65 Pole</t>
  </si>
  <si>
    <t>W65 Long</t>
  </si>
  <si>
    <t>W65 Shot</t>
  </si>
  <si>
    <t>W65 Disc</t>
  </si>
  <si>
    <t>W65 Jav</t>
  </si>
  <si>
    <t>W70 100</t>
  </si>
  <si>
    <t>W70 200</t>
  </si>
  <si>
    <t>W70 400</t>
  </si>
  <si>
    <t>W70 800</t>
  </si>
  <si>
    <t>W70 1500</t>
  </si>
  <si>
    <t>W70 Hurd</t>
  </si>
  <si>
    <t>W70 High</t>
  </si>
  <si>
    <t>W70 Pole</t>
  </si>
  <si>
    <t>W70 Long</t>
  </si>
  <si>
    <t>W70 Shot</t>
  </si>
  <si>
    <t>W70 Disc</t>
  </si>
  <si>
    <t>W70 Jav</t>
  </si>
  <si>
    <t>Name</t>
  </si>
  <si>
    <t>Age</t>
  </si>
  <si>
    <t>M00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</si>
  <si>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</si>
  <si>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</si>
  <si>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</si>
  <si>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</si>
  <si>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</si>
  <si>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</si>
  <si>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</si>
  <si>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</si>
  <si>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</si>
  <si>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Concatenate</t>
  </si>
  <si>
    <t>Age factor lookup</t>
  </si>
  <si>
    <t>Graded Hurd</t>
  </si>
  <si>
    <t>Formula/points</t>
  </si>
  <si>
    <t>Graded High</t>
  </si>
  <si>
    <t>Graded Shot</t>
  </si>
  <si>
    <t>Graded 200</t>
  </si>
  <si>
    <t>Graded Long</t>
  </si>
  <si>
    <t>Graded Jav</t>
  </si>
  <si>
    <t>Graded 800</t>
  </si>
  <si>
    <t>(sec)</t>
  </si>
  <si>
    <t>TOTAL points</t>
  </si>
  <si>
    <t>Graded 400</t>
  </si>
  <si>
    <t>Graded Pole</t>
  </si>
  <si>
    <t>Graded Disc</t>
  </si>
  <si>
    <t>Graded 1500</t>
  </si>
  <si>
    <t>W track</t>
  </si>
  <si>
    <t>100</t>
  </si>
  <si>
    <t>200</t>
  </si>
  <si>
    <t>400</t>
  </si>
  <si>
    <t>800</t>
  </si>
  <si>
    <t>1500</t>
  </si>
  <si>
    <t>W jump</t>
  </si>
  <si>
    <t>W field</t>
  </si>
  <si>
    <t>Graded 100</t>
  </si>
  <si>
    <t>protect sheet password</t>
  </si>
  <si>
    <t>Sp33d</t>
  </si>
  <si>
    <t>M80</t>
  </si>
  <si>
    <t>M85</t>
  </si>
  <si>
    <t>M90</t>
  </si>
  <si>
    <t>M95</t>
  </si>
  <si>
    <t>M100</t>
  </si>
  <si>
    <t>M35 100</t>
  </si>
  <si>
    <t>M35 400</t>
  </si>
  <si>
    <t>M35 1500</t>
  </si>
  <si>
    <t>M35 Hurd</t>
  </si>
  <si>
    <t>M35 High</t>
  </si>
  <si>
    <t>M35 Pole</t>
  </si>
  <si>
    <t>M35 Long</t>
  </si>
  <si>
    <t>M35 Shot</t>
  </si>
  <si>
    <t>M35 Disc</t>
  </si>
  <si>
    <t>M35 Jav</t>
  </si>
  <si>
    <t>M00 100</t>
  </si>
  <si>
    <t>M00 400</t>
  </si>
  <si>
    <t>M00 1500</t>
  </si>
  <si>
    <t>M00 Hurd</t>
  </si>
  <si>
    <t>M00 High</t>
  </si>
  <si>
    <t>M00 Pole</t>
  </si>
  <si>
    <t>M00 Long</t>
  </si>
  <si>
    <t>M00 Shot</t>
  </si>
  <si>
    <t>M00 Disc</t>
  </si>
  <si>
    <t>M00 Jav</t>
  </si>
  <si>
    <t>M40 100</t>
  </si>
  <si>
    <t>M40 400</t>
  </si>
  <si>
    <t>M40 1500</t>
  </si>
  <si>
    <t>M40 Hurd</t>
  </si>
  <si>
    <t>M40 High</t>
  </si>
  <si>
    <t>M40 Pole</t>
  </si>
  <si>
    <t>M40 Long</t>
  </si>
  <si>
    <t>M40 Shot</t>
  </si>
  <si>
    <t>M40 Disc</t>
  </si>
  <si>
    <t>M40 Jav</t>
  </si>
  <si>
    <t>M45 100</t>
  </si>
  <si>
    <t>M45 400</t>
  </si>
  <si>
    <t>M45 1500</t>
  </si>
  <si>
    <t>M45 Hurd</t>
  </si>
  <si>
    <t>M45 High</t>
  </si>
  <si>
    <t>M45 Pole</t>
  </si>
  <si>
    <t>M45 Long</t>
  </si>
  <si>
    <t>M45 Shot</t>
  </si>
  <si>
    <t>M45 Disc</t>
  </si>
  <si>
    <t>M45 Jav</t>
  </si>
  <si>
    <t>M50 100</t>
  </si>
  <si>
    <t>M50 400</t>
  </si>
  <si>
    <t>M50 1500</t>
  </si>
  <si>
    <t>M50 Hurd</t>
  </si>
  <si>
    <t>M50 High</t>
  </si>
  <si>
    <t>M50 Pole</t>
  </si>
  <si>
    <t>M50 Long</t>
  </si>
  <si>
    <t>M50 Shot</t>
  </si>
  <si>
    <t>M50 Disc</t>
  </si>
  <si>
    <t>M50 Jav</t>
  </si>
  <si>
    <t>M55 100</t>
  </si>
  <si>
    <t>M55 400</t>
  </si>
  <si>
    <t>M55 1500</t>
  </si>
  <si>
    <t>M55 Hurd</t>
  </si>
  <si>
    <t>M55 High</t>
  </si>
  <si>
    <t>M55 Pole</t>
  </si>
  <si>
    <t>M55 Long</t>
  </si>
  <si>
    <t>M55 Shot</t>
  </si>
  <si>
    <t>M55 Disc</t>
  </si>
  <si>
    <t>M55 Jav</t>
  </si>
  <si>
    <t>M60 100</t>
  </si>
  <si>
    <t>M60 400</t>
  </si>
  <si>
    <t>M60 1500</t>
  </si>
  <si>
    <t>M60 Hurd</t>
  </si>
  <si>
    <t>M60 High</t>
  </si>
  <si>
    <t>M60 Pole</t>
  </si>
  <si>
    <t>M60 Long</t>
  </si>
  <si>
    <t>M60 Shot</t>
  </si>
  <si>
    <t>M60 Disc</t>
  </si>
  <si>
    <t>M60 Jav</t>
  </si>
  <si>
    <t>M65 100</t>
  </si>
  <si>
    <t>M65 400</t>
  </si>
  <si>
    <t>M65 1500</t>
  </si>
  <si>
    <t>M65 Hurd</t>
  </si>
  <si>
    <t>M65 High</t>
  </si>
  <si>
    <t>M65 Pole</t>
  </si>
  <si>
    <t>M65 Long</t>
  </si>
  <si>
    <t>M65 Shot</t>
  </si>
  <si>
    <t>M65 Disc</t>
  </si>
  <si>
    <t>M65 Jav</t>
  </si>
  <si>
    <t>M70 100</t>
  </si>
  <si>
    <t>M70 400</t>
  </si>
  <si>
    <t>M70 1500</t>
  </si>
  <si>
    <t>M70 Hurd</t>
  </si>
  <si>
    <t>M70 High</t>
  </si>
  <si>
    <t>M70 Pole</t>
  </si>
  <si>
    <t>M70 Long</t>
  </si>
  <si>
    <t>M70 Shot</t>
  </si>
  <si>
    <t>M70 Disc</t>
  </si>
  <si>
    <t>M70 Jav</t>
  </si>
  <si>
    <t>M75 100</t>
  </si>
  <si>
    <t>M75 400</t>
  </si>
  <si>
    <t>M75 1500</t>
  </si>
  <si>
    <t>M75 Hurd</t>
  </si>
  <si>
    <t>M75 High</t>
  </si>
  <si>
    <t>M75 Pole</t>
  </si>
  <si>
    <t>M75 Long</t>
  </si>
  <si>
    <t>M75 Shot</t>
  </si>
  <si>
    <t>M75 Disc</t>
  </si>
  <si>
    <t>M75 Jav</t>
  </si>
  <si>
    <t>M track</t>
  </si>
  <si>
    <t>M jump</t>
  </si>
  <si>
    <t>M field</t>
  </si>
  <si>
    <t>IF(G&gt;0, (FLOOR((9.23076*POWER((26.7-G),1.835)),1)),0)</t>
  </si>
  <si>
    <t>IF(G&gt;0, (FLOOR((17.857*POWER((21-G),1.81)),1)),0)</t>
  </si>
  <si>
    <t>IF(G&gt;0, (FLOOR((4.99087*POWER((42.5-G),1.81)),1)),0)</t>
  </si>
  <si>
    <t>IF(G&gt;0, (FLOOR((1.34285*POWER((91.7-G),1.81)),1)),0)</t>
  </si>
  <si>
    <t>IF(G&gt;0, (FLOOR((0.11193*POWER((254-G),1.88)),1)),0)</t>
  </si>
  <si>
    <t>IF(G&gt;0, (FLOOR((0.02883*POWER((535-G),1.88)),1)),0)</t>
  </si>
  <si>
    <t>IF(G&gt;0, (FLOOR((0.188807*POWER((G*100-210),1.41)),1)),0)</t>
  </si>
  <si>
    <t>IF(G&gt;0, (FLOOR((1.84523*POWER((G*100-75),1.348)),1)),0)</t>
  </si>
  <si>
    <t>IF(G&gt;0, (FLOOR((0.44125*POWER((G*100-100),1.35)),1)),0)</t>
  </si>
  <si>
    <t>IF(G&gt;0, (FLOOR((56.0211*POWER((G-1.5),1.05)),1)),0)</t>
  </si>
  <si>
    <t>IF(G&gt;0, (FLOOR((15.9803*POWER((G-3.8),1.04)),1)),0)</t>
  </si>
  <si>
    <t>IF(G&gt;0, (FLOOR((12.3311*POWER((G-3),1.1)),1)),0)</t>
  </si>
  <si>
    <t>IF(G&gt;0, (FLOOR((5.74352*POWER((28.5-G),1.92)),1)),0)</t>
  </si>
  <si>
    <t>IF(G&gt;0, (FLOOR((25.4347*POWER((18-G),1.81)),1)),0)</t>
  </si>
  <si>
    <t>IF(G&gt;0, (FLOOR((1.53775*POWER((82-G),1.81)),1)),0)</t>
  </si>
  <si>
    <t>IF(G&gt;0, (FLOOR((0.03768*POWER((480-G),1.85)),1)),0)</t>
  </si>
  <si>
    <t>IF(G&gt;0, (FLOOR((0.14354*POWER((G*100-220),1.4)),1)),0)</t>
  </si>
  <si>
    <t>IF(G&gt;0, (FLOOR((0.8465*POWER((G*100-75),1.42)),1)),0)</t>
  </si>
  <si>
    <t>IF(G&gt;0, (FLOOR((0.2797*POWER((G*100-100),1.35)),1)),0)</t>
  </si>
  <si>
    <t>IF(G&gt;0, (FLOOR((51.39*POWER((G-1.5),1.05)),1)),0)</t>
  </si>
  <si>
    <t>IF(G&gt;0, (FLOOR((10.14*POWER((G-7),1.08)),1)),0)</t>
  </si>
  <si>
    <t>IF(G&gt;0, (FLOOR((12.91*POWER((G-4),1.1)),1)),0)</t>
  </si>
  <si>
    <r>
      <rPr>
        <b/>
        <sz val="12"/>
        <rFont val="Trebuchet MS"/>
        <family val="2"/>
      </rPr>
      <t>Formulas for points</t>
    </r>
    <r>
      <rPr>
        <sz val="9"/>
        <rFont val="Trebuchet MS"/>
        <family val="2"/>
      </rPr>
      <t xml:space="preserve"> (whereas G = age factor graded time/distance)</t>
    </r>
  </si>
  <si>
    <t>Club</t>
  </si>
  <si>
    <t>Surname</t>
  </si>
  <si>
    <t>No.</t>
  </si>
  <si>
    <t>Pod</t>
  </si>
  <si>
    <t>Rank</t>
  </si>
  <si>
    <t>Team</t>
  </si>
  <si>
    <t>TOTAL points
Individual</t>
  </si>
  <si>
    <t>TOTAL points
TEAM</t>
  </si>
  <si>
    <t>U17</t>
  </si>
  <si>
    <t>* all other points as per SW/SM</t>
  </si>
  <si>
    <t>U20/U23</t>
  </si>
  <si>
    <t>* all points as per SW/SM</t>
  </si>
  <si>
    <t>SW</t>
  </si>
  <si>
    <t>Form. Age</t>
  </si>
  <si>
    <t>U20</t>
  </si>
  <si>
    <t>U23</t>
  </si>
  <si>
    <t>SM</t>
  </si>
  <si>
    <t>Age W (Formula Lookup)</t>
  </si>
  <si>
    <t>Age M (Formula Lookup)</t>
  </si>
  <si>
    <t>Age W (Validation)</t>
  </si>
  <si>
    <t>Age M (Validation)</t>
  </si>
  <si>
    <t>w65</t>
  </si>
  <si>
    <t>Form Age</t>
  </si>
  <si>
    <t>Hazell</t>
  </si>
  <si>
    <t>Mark</t>
  </si>
  <si>
    <t>Josh</t>
  </si>
  <si>
    <t>Strudwick</t>
  </si>
  <si>
    <t>Andy</t>
  </si>
  <si>
    <t>Smerdon</t>
  </si>
  <si>
    <t>King</t>
  </si>
  <si>
    <t>Hour decathlon - overall rankings</t>
  </si>
  <si>
    <t>Hour decathlon - M35</t>
  </si>
  <si>
    <t>Hour decathlon - M40</t>
  </si>
  <si>
    <t>Hour decathlon - M45</t>
  </si>
  <si>
    <t>Hour decathlon - M50</t>
  </si>
  <si>
    <t>Hour decathlon - M55</t>
  </si>
  <si>
    <t>Hour decathlon - SM</t>
  </si>
  <si>
    <t>Event</t>
  </si>
  <si>
    <t>100m</t>
  </si>
  <si>
    <t>Hour decathlon - best scores</t>
  </si>
  <si>
    <t>400m</t>
  </si>
  <si>
    <t>Hurdles</t>
  </si>
  <si>
    <t xml:space="preserve">Pole </t>
  </si>
  <si>
    <t>Javelin</t>
  </si>
  <si>
    <t>1500m</t>
  </si>
  <si>
    <t>Results - overview</t>
  </si>
  <si>
    <t xml:space="preserve">Team </t>
  </si>
  <si>
    <t>points</t>
  </si>
  <si>
    <t>200m</t>
  </si>
  <si>
    <t>800m</t>
  </si>
  <si>
    <t>https://world-masters-athletics.org/wp-content/uploads/2022/09/WMA-2023-Age-Factors.pdf</t>
  </si>
  <si>
    <t>W75 100</t>
  </si>
  <si>
    <t>W75 1500</t>
  </si>
  <si>
    <t>W75 200</t>
  </si>
  <si>
    <t>W75 400</t>
  </si>
  <si>
    <t>W75 800</t>
  </si>
  <si>
    <t>W75 Disc</t>
  </si>
  <si>
    <t>W75 High</t>
  </si>
  <si>
    <t>W75 Hurd</t>
  </si>
  <si>
    <t>W75 Jav</t>
  </si>
  <si>
    <t>W75 Long</t>
  </si>
  <si>
    <t>W75 Pole</t>
  </si>
  <si>
    <t>W75 Shot</t>
  </si>
  <si>
    <t>pnt</t>
  </si>
  <si>
    <t>Note - these have only changed for hammer &amp; weight in 2022)</t>
  </si>
  <si>
    <t xml:space="preserve">* hurdles 80m girls, 100m boys: separate lookup, scoring as per https://www.esaa.net/schemes/ce/esaa_ce_score_tables.pdf </t>
  </si>
  <si>
    <t>NEW: https://esaa-prod-assets-bucket.s3.amazonaws.com/2022/09/ESAA-Score-Tables.pdf</t>
  </si>
  <si>
    <t>(U17 100HB - p.21; U17  80HG - p.61)</t>
  </si>
  <si>
    <t>Check</t>
  </si>
  <si>
    <t>https://cheshireaa.com/statistics/CEscoring_2023AF.htm</t>
  </si>
  <si>
    <t>Chris</t>
  </si>
  <si>
    <t xml:space="preserve">Matt </t>
  </si>
  <si>
    <t>Holloway</t>
  </si>
  <si>
    <t>Andrews</t>
  </si>
  <si>
    <t>Dean</t>
  </si>
  <si>
    <t>Hour decathlon - U20</t>
  </si>
  <si>
    <t>Hour decathlon - SW</t>
  </si>
  <si>
    <t>Hour decathlon - M60</t>
  </si>
  <si>
    <t>Hour decathlon - M65</t>
  </si>
  <si>
    <t>Hour heptathlon - SW</t>
  </si>
  <si>
    <t>Martin</t>
  </si>
  <si>
    <t>Willis</t>
  </si>
  <si>
    <t>Neil</t>
  </si>
  <si>
    <t>Barton</t>
  </si>
  <si>
    <t>Walton AC</t>
  </si>
  <si>
    <t>Hercules Wimbledon AC</t>
  </si>
  <si>
    <t>Fleet &amp; Crookham AC</t>
  </si>
  <si>
    <t>Radley AC</t>
  </si>
  <si>
    <t>Gloucester AC</t>
  </si>
  <si>
    <t>BMHAC</t>
  </si>
  <si>
    <t>Rafer</t>
  </si>
  <si>
    <t>Joseph</t>
  </si>
  <si>
    <t>John</t>
  </si>
  <si>
    <t>Ben</t>
  </si>
  <si>
    <t>Dickinson</t>
  </si>
  <si>
    <t>Paul</t>
  </si>
  <si>
    <t>Yeoman</t>
  </si>
  <si>
    <t>Newport Harriers AC</t>
  </si>
  <si>
    <t>Hour decathlon - U23</t>
  </si>
  <si>
    <t>NOTE - IF USED FOR RANKING: Copy and paste value for the whole sheet before sorting by rank</t>
  </si>
  <si>
    <t>NOTE - To read only the first place in each event, just filter column B (Rank) for value=1</t>
  </si>
  <si>
    <t>Showler-Davis</t>
  </si>
  <si>
    <t>Bib #</t>
  </si>
  <si>
    <t>Stef</t>
  </si>
  <si>
    <t>Bazylkiewicz</t>
  </si>
  <si>
    <t>Charlotte</t>
  </si>
  <si>
    <t>Gurney</t>
  </si>
  <si>
    <t>Peter</t>
  </si>
  <si>
    <t>Costley</t>
  </si>
  <si>
    <t>Waddington</t>
  </si>
  <si>
    <t>Derek</t>
  </si>
  <si>
    <t>Warn</t>
  </si>
  <si>
    <t>Futtit</t>
  </si>
  <si>
    <t>Kyle</t>
  </si>
  <si>
    <t>Neal</t>
  </si>
  <si>
    <t>Stephen</t>
  </si>
  <si>
    <t>Carpenter</t>
  </si>
  <si>
    <t xml:space="preserve">Robert </t>
  </si>
  <si>
    <t>Smith</t>
  </si>
  <si>
    <t>Jake</t>
  </si>
  <si>
    <t>Taylor</t>
  </si>
  <si>
    <t>Fantastic 4</t>
  </si>
  <si>
    <t>100% injured</t>
  </si>
  <si>
    <t>Larry's Legends</t>
  </si>
  <si>
    <t>Gone in 60 minutes</t>
  </si>
  <si>
    <t>Snap, Crackle &amp; Pop</t>
  </si>
  <si>
    <t>Josh's Giants</t>
  </si>
  <si>
    <t>Walking Wounded</t>
  </si>
  <si>
    <t>Mix 'n Match</t>
  </si>
  <si>
    <t>Abigail</t>
  </si>
  <si>
    <t>Spencer</t>
  </si>
  <si>
    <t>Isabel</t>
  </si>
  <si>
    <t>Brown</t>
  </si>
  <si>
    <t>Jacob</t>
  </si>
  <si>
    <t>Amos</t>
  </si>
  <si>
    <t>Edward</t>
  </si>
  <si>
    <t>Callow</t>
  </si>
  <si>
    <t>Alec</t>
  </si>
  <si>
    <t>Hay</t>
  </si>
  <si>
    <t>Ethan</t>
  </si>
  <si>
    <t>Easton</t>
  </si>
  <si>
    <t>Hollis</t>
  </si>
  <si>
    <t>Marcus</t>
  </si>
  <si>
    <t>Hartgill</t>
  </si>
  <si>
    <t>Dan</t>
  </si>
  <si>
    <t>Rosie</t>
  </si>
  <si>
    <t>Mimi</t>
  </si>
  <si>
    <t>Woodliffe</t>
  </si>
  <si>
    <t>Roberto</t>
  </si>
  <si>
    <t>Lopez Smith</t>
  </si>
  <si>
    <t>Bromley</t>
  </si>
  <si>
    <t>Islay</t>
  </si>
  <si>
    <t>Watts</t>
  </si>
  <si>
    <t>Sergei</t>
  </si>
  <si>
    <t>Kazakov</t>
  </si>
  <si>
    <t>Luke</t>
  </si>
  <si>
    <t>Skates</t>
  </si>
  <si>
    <t>Cara</t>
  </si>
  <si>
    <t>McGrath</t>
  </si>
  <si>
    <t>Pete</t>
  </si>
  <si>
    <t>Whitfield</t>
  </si>
  <si>
    <t>Oakley</t>
  </si>
  <si>
    <t>Hogan</t>
  </si>
  <si>
    <t>Lily</t>
  </si>
  <si>
    <t>Holt</t>
  </si>
  <si>
    <t>Joynes</t>
  </si>
  <si>
    <t>Southampton AC</t>
  </si>
  <si>
    <t>Herne Hill Harriers</t>
  </si>
  <si>
    <t>Kirstin</t>
  </si>
  <si>
    <t>Hurd HandT</t>
  </si>
  <si>
    <t>Hurd 
HandT</t>
  </si>
  <si>
    <t>100
HandT</t>
  </si>
  <si>
    <t>400 
HandT</t>
  </si>
  <si>
    <t>200 
HandT</t>
  </si>
  <si>
    <t>100 HandT</t>
  </si>
  <si>
    <t>Bowden</t>
  </si>
  <si>
    <t>Charnwood</t>
  </si>
  <si>
    <t>Mike</t>
  </si>
  <si>
    <t>Matt</t>
  </si>
  <si>
    <t>Sammy</t>
  </si>
  <si>
    <t>Ball</t>
  </si>
  <si>
    <t>Sam</t>
  </si>
  <si>
    <t>Sleap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</si>
</sst>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.00"/>
    <numFmt numFmtId="165" formatCode="0.0000"/>
    <numFmt numFmtId="166" formatCode="0.00000"/>
    <numFmt numFmtId="167" formatCode="0.0"/>
    <numFmt numFmtId="168" formatCode="00.0"/>
  </numFmts>
  <fonts count="21">
    <font>
      <sz val="9"/>
      <name val="Geneva"/>
    </font>
    <font>
      <sz val="9"/>
      <name val="Geneva"/>
      <family val="2"/>
    </font>
    <font>
      <sz val="8"/>
      <name val="Geneva"/>
      <family val="2"/>
    </font>
    <font>
      <sz val="9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sz val="9"/>
      <color indexed="18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i/>
      <sz val="9"/>
      <name val="Trebuchet MS"/>
      <family val="2"/>
    </font>
    <font>
      <b/>
      <u/>
      <sz val="9"/>
      <name val="Trebuchet MS"/>
      <family val="2"/>
    </font>
    <font>
      <b/>
      <i/>
      <sz val="10"/>
      <name val="Trebuchet MS"/>
      <family val="2"/>
    </font>
    <font>
      <u/>
      <sz val="9"/>
      <color theme="10"/>
      <name val="Geneva"/>
      <family val="2"/>
    </font>
    <font>
      <b/>
      <u/>
      <sz val="12"/>
      <name val="Trebuchet MS"/>
      <family val="2"/>
    </font>
    <font>
      <u/>
      <sz val="9"/>
      <name val="Trebuchet MS"/>
      <family val="2"/>
    </font>
    <font>
      <b/>
      <u/>
      <sz val="10"/>
      <name val="Trebuchet MS"/>
      <family val="2"/>
    </font>
    <font>
      <b/>
      <u/>
      <sz val="11"/>
      <name val="Trebuchet MS"/>
      <family val="2"/>
    </font>
    <font>
      <strike/>
      <sz val="9"/>
      <name val="Trebuchet MS"/>
      <family val="2"/>
    </font>
    <font>
      <b/>
      <sz val="11"/>
      <color rgb="FFFF0000"/>
      <name val="Trebuchet MS"/>
      <family val="2"/>
    </font>
    <font>
      <b/>
      <sz val="12"/>
      <color rgb="FFFF0000"/>
      <name val="Trebuchet MS"/>
      <family val="2"/>
    </font>
    <font>
      <sz val="9"/>
      <color rgb="FFFF0000"/>
      <name val="Trebuchet MS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F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BE8E8"/>
        <bgColor indexed="64"/>
      </patternFill>
    </fill>
    <fill>
      <patternFill patternType="solid">
        <fgColor rgb="FFFFD649"/>
        <bgColor indexed="64"/>
      </patternFill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40">
    <xf numFmtId="0" fontId="0" fillId="0" borderId="0" xfId="0"/>
    <xf numFmtId="1" fontId="0" fillId="0" borderId="0" xfId="0" applyNumberFormat="1" applyAlignment="1">
      <alignment horizontal="left"/>
    </xf>
    <xf numFmtId="166" fontId="0" fillId="0" borderId="0" xfId="0" applyNumberFormat="1"/>
    <xf numFmtId="2" fontId="1" fillId="0" borderId="0" xfId="0" applyNumberFormat="1" applyFont="1"/>
    <xf numFmtId="165" fontId="1" fillId="2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1" fontId="0" fillId="0" borderId="0" xfId="0" applyNumberFormat="1"/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/>
    <xf numFmtId="2" fontId="5" fillId="0" borderId="2" xfId="0" applyNumberFormat="1" applyFont="1" applyBorder="1" applyAlignment="1">
      <alignment horizontal="right"/>
    </xf>
    <xf numFmtId="1" fontId="6" fillId="0" borderId="0" xfId="0" applyNumberFormat="1" applyFont="1"/>
    <xf numFmtId="165" fontId="5" fillId="3" borderId="0" xfId="0" applyNumberFormat="1" applyFont="1" applyFill="1"/>
    <xf numFmtId="0" fontId="5" fillId="0" borderId="3" xfId="0" applyFont="1" applyBorder="1"/>
    <xf numFmtId="2" fontId="5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2" fontId="5" fillId="0" borderId="13" xfId="0" applyNumberFormat="1" applyFont="1" applyBorder="1" applyAlignment="1">
      <alignment horizontal="right"/>
    </xf>
    <xf numFmtId="2" fontId="5" fillId="0" borderId="11" xfId="0" applyNumberFormat="1" applyFont="1" applyBorder="1"/>
    <xf numFmtId="1" fontId="6" fillId="0" borderId="11" xfId="0" applyNumberFormat="1" applyFont="1" applyBorder="1"/>
    <xf numFmtId="1" fontId="5" fillId="0" borderId="11" xfId="0" applyNumberFormat="1" applyFont="1" applyBorder="1" applyAlignment="1">
      <alignment horizontal="center"/>
    </xf>
    <xf numFmtId="1" fontId="5" fillId="0" borderId="11" xfId="0" applyNumberFormat="1" applyFont="1" applyBorder="1"/>
    <xf numFmtId="165" fontId="5" fillId="3" borderId="11" xfId="0" applyNumberFormat="1" applyFont="1" applyFill="1" applyBorder="1"/>
    <xf numFmtId="165" fontId="5" fillId="0" borderId="11" xfId="0" applyNumberFormat="1" applyFont="1" applyBorder="1"/>
    <xf numFmtId="0" fontId="5" fillId="0" borderId="5" xfId="0" applyFont="1" applyBorder="1"/>
    <xf numFmtId="2" fontId="5" fillId="0" borderId="6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center"/>
    </xf>
    <xf numFmtId="166" fontId="5" fillId="0" borderId="0" xfId="0" applyNumberFormat="1" applyFont="1"/>
    <xf numFmtId="165" fontId="5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65" fontId="3" fillId="2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4" borderId="14" xfId="0" applyFont="1" applyFill="1" applyBorder="1"/>
    <xf numFmtId="164" fontId="5" fillId="0" borderId="14" xfId="0" applyNumberFormat="1" applyFont="1" applyBorder="1"/>
    <xf numFmtId="0" fontId="5" fillId="5" borderId="15" xfId="0" applyFont="1" applyFill="1" applyBorder="1" applyAlignment="1">
      <alignment vertical="center"/>
    </xf>
    <xf numFmtId="0" fontId="5" fillId="4" borderId="16" xfId="0" applyFont="1" applyFill="1" applyBorder="1"/>
    <xf numFmtId="0" fontId="5" fillId="4" borderId="17" xfId="0" applyFont="1" applyFill="1" applyBorder="1"/>
    <xf numFmtId="0" fontId="5" fillId="4" borderId="18" xfId="0" applyFont="1" applyFill="1" applyBorder="1"/>
    <xf numFmtId="0" fontId="5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5" fillId="4" borderId="22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10" fillId="5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10" fillId="5" borderId="19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/>
    </xf>
    <xf numFmtId="0" fontId="7" fillId="4" borderId="16" xfId="0" applyFont="1" applyFill="1" applyBorder="1"/>
    <xf numFmtId="0" fontId="7" fillId="4" borderId="17" xfId="0" applyFont="1" applyFill="1" applyBorder="1"/>
    <xf numFmtId="0" fontId="7" fillId="4" borderId="18" xfId="0" applyFont="1" applyFill="1" applyBorder="1"/>
    <xf numFmtId="0" fontId="5" fillId="0" borderId="10" xfId="0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2" fontId="5" fillId="0" borderId="22" xfId="0" applyNumberFormat="1" applyFont="1" applyBorder="1"/>
    <xf numFmtId="2" fontId="5" fillId="0" borderId="25" xfId="0" applyNumberFormat="1" applyFont="1" applyBorder="1"/>
    <xf numFmtId="0" fontId="9" fillId="4" borderId="26" xfId="0" applyFont="1" applyFill="1" applyBorder="1"/>
    <xf numFmtId="2" fontId="5" fillId="0" borderId="27" xfId="0" applyNumberFormat="1" applyFont="1" applyBorder="1"/>
    <xf numFmtId="0" fontId="9" fillId="4" borderId="29" xfId="0" applyFont="1" applyFill="1" applyBorder="1"/>
    <xf numFmtId="0" fontId="5" fillId="0" borderId="22" xfId="0" applyFont="1" applyBorder="1"/>
    <xf numFmtId="164" fontId="5" fillId="0" borderId="23" xfId="0" applyNumberFormat="1" applyFont="1" applyBorder="1"/>
    <xf numFmtId="0" fontId="5" fillId="0" borderId="25" xfId="0" applyFont="1" applyBorder="1"/>
    <xf numFmtId="0" fontId="5" fillId="0" borderId="27" xfId="0" applyFont="1" applyBorder="1"/>
    <xf numFmtId="164" fontId="5" fillId="0" borderId="28" xfId="0" applyNumberFormat="1" applyFont="1" applyBorder="1"/>
    <xf numFmtId="0" fontId="5" fillId="7" borderId="14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9" fillId="4" borderId="24" xfId="0" applyFont="1" applyFill="1" applyBorder="1"/>
    <xf numFmtId="0" fontId="9" fillId="7" borderId="26" xfId="0" applyFont="1" applyFill="1" applyBorder="1"/>
    <xf numFmtId="0" fontId="5" fillId="7" borderId="28" xfId="0" applyFont="1" applyFill="1" applyBorder="1"/>
    <xf numFmtId="0" fontId="9" fillId="7" borderId="29" xfId="0" applyFont="1" applyFill="1" applyBorder="1"/>
    <xf numFmtId="0" fontId="5" fillId="7" borderId="17" xfId="0" applyFont="1" applyFill="1" applyBorder="1"/>
    <xf numFmtId="0" fontId="5" fillId="7" borderId="18" xfId="0" applyFont="1" applyFill="1" applyBorder="1"/>
    <xf numFmtId="0" fontId="5" fillId="7" borderId="25" xfId="0" applyFont="1" applyFill="1" applyBorder="1"/>
    <xf numFmtId="0" fontId="5" fillId="7" borderId="26" xfId="0" applyFont="1" applyFill="1" applyBorder="1"/>
    <xf numFmtId="0" fontId="5" fillId="7" borderId="27" xfId="0" applyFont="1" applyFill="1" applyBorder="1"/>
    <xf numFmtId="0" fontId="5" fillId="7" borderId="29" xfId="0" applyFont="1" applyFill="1" applyBorder="1"/>
    <xf numFmtId="0" fontId="5" fillId="0" borderId="30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4" borderId="17" xfId="0" applyFont="1" applyFill="1" applyBorder="1"/>
    <xf numFmtId="0" fontId="4" fillId="7" borderId="17" xfId="0" applyFont="1" applyFill="1" applyBorder="1"/>
    <xf numFmtId="0" fontId="4" fillId="7" borderId="18" xfId="0" applyFont="1" applyFill="1" applyBorder="1"/>
    <xf numFmtId="0" fontId="4" fillId="0" borderId="0" xfId="0" applyFont="1" applyAlignment="1">
      <alignment horizontal="left"/>
    </xf>
    <xf numFmtId="2" fontId="0" fillId="0" borderId="0" xfId="0" applyNumberFormat="1"/>
    <xf numFmtId="0" fontId="5" fillId="8" borderId="17" xfId="0" applyFont="1" applyFill="1" applyBorder="1"/>
    <xf numFmtId="0" fontId="5" fillId="8" borderId="25" xfId="0" applyFont="1" applyFill="1" applyBorder="1"/>
    <xf numFmtId="0" fontId="5" fillId="8" borderId="14" xfId="0" applyFont="1" applyFill="1" applyBorder="1"/>
    <xf numFmtId="0" fontId="5" fillId="8" borderId="26" xfId="0" applyFont="1" applyFill="1" applyBorder="1"/>
    <xf numFmtId="0" fontId="9" fillId="8" borderId="26" xfId="0" applyFont="1" applyFill="1" applyBorder="1"/>
    <xf numFmtId="0" fontId="7" fillId="8" borderId="17" xfId="0" applyFont="1" applyFill="1" applyBorder="1"/>
    <xf numFmtId="0" fontId="11" fillId="8" borderId="17" xfId="0" applyFont="1" applyFill="1" applyBorder="1" applyAlignment="1">
      <alignment horizontal="center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6" xfId="0" applyFont="1" applyFill="1" applyBorder="1"/>
    <xf numFmtId="0" fontId="4" fillId="5" borderId="21" xfId="0" applyFont="1" applyFill="1" applyBorder="1" applyAlignment="1">
      <alignment vertical="center" wrapText="1"/>
    </xf>
    <xf numFmtId="0" fontId="5" fillId="8" borderId="35" xfId="0" applyFont="1" applyFill="1" applyBorder="1"/>
    <xf numFmtId="0" fontId="5" fillId="7" borderId="35" xfId="0" applyFont="1" applyFill="1" applyBorder="1"/>
    <xf numFmtId="0" fontId="5" fillId="7" borderId="36" xfId="0" applyFont="1" applyFill="1" applyBorder="1"/>
    <xf numFmtId="0" fontId="5" fillId="9" borderId="17" xfId="0" applyFont="1" applyFill="1" applyBorder="1"/>
    <xf numFmtId="0" fontId="5" fillId="9" borderId="25" xfId="0" applyFont="1" applyFill="1" applyBorder="1"/>
    <xf numFmtId="0" fontId="5" fillId="9" borderId="14" xfId="0" applyFont="1" applyFill="1" applyBorder="1"/>
    <xf numFmtId="0" fontId="5" fillId="9" borderId="35" xfId="0" applyFont="1" applyFill="1" applyBorder="1"/>
    <xf numFmtId="0" fontId="5" fillId="9" borderId="26" xfId="0" applyFont="1" applyFill="1" applyBorder="1"/>
    <xf numFmtId="0" fontId="9" fillId="9" borderId="26" xfId="0" applyFont="1" applyFill="1" applyBorder="1"/>
    <xf numFmtId="0" fontId="7" fillId="9" borderId="17" xfId="0" applyFont="1" applyFill="1" applyBorder="1"/>
    <xf numFmtId="0" fontId="11" fillId="9" borderId="17" xfId="0" applyFont="1" applyFill="1" applyBorder="1" applyAlignment="1">
      <alignment horizontal="center"/>
    </xf>
    <xf numFmtId="0" fontId="5" fillId="9" borderId="16" xfId="0" applyFont="1" applyFill="1" applyBorder="1"/>
    <xf numFmtId="0" fontId="5" fillId="9" borderId="22" xfId="0" applyFont="1" applyFill="1" applyBorder="1"/>
    <xf numFmtId="0" fontId="5" fillId="9" borderId="23" xfId="0" applyFont="1" applyFill="1" applyBorder="1"/>
    <xf numFmtId="0" fontId="5" fillId="9" borderId="34" xfId="0" applyFont="1" applyFill="1" applyBorder="1"/>
    <xf numFmtId="0" fontId="5" fillId="9" borderId="24" xfId="0" applyFont="1" applyFill="1" applyBorder="1"/>
    <xf numFmtId="0" fontId="9" fillId="9" borderId="24" xfId="0" applyFont="1" applyFill="1" applyBorder="1"/>
    <xf numFmtId="0" fontId="7" fillId="9" borderId="16" xfId="0" applyFont="1" applyFill="1" applyBorder="1"/>
    <xf numFmtId="0" fontId="11" fillId="9" borderId="16" xfId="0" applyFont="1" applyFill="1" applyBorder="1" applyAlignment="1">
      <alignment horizontal="center"/>
    </xf>
    <xf numFmtId="0" fontId="5" fillId="7" borderId="16" xfId="0" applyFont="1" applyFill="1" applyBorder="1"/>
    <xf numFmtId="0" fontId="5" fillId="7" borderId="22" xfId="0" applyFont="1" applyFill="1" applyBorder="1"/>
    <xf numFmtId="0" fontId="5" fillId="7" borderId="23" xfId="0" applyFont="1" applyFill="1" applyBorder="1"/>
    <xf numFmtId="0" fontId="5" fillId="7" borderId="24" xfId="0" applyFont="1" applyFill="1" applyBorder="1"/>
    <xf numFmtId="0" fontId="9" fillId="7" borderId="24" xfId="0" applyFont="1" applyFill="1" applyBorder="1"/>
    <xf numFmtId="0" fontId="7" fillId="7" borderId="16" xfId="0" applyFont="1" applyFill="1" applyBorder="1"/>
    <xf numFmtId="0" fontId="11" fillId="7" borderId="16" xfId="0" applyFont="1" applyFill="1" applyBorder="1" applyAlignment="1">
      <alignment horizontal="center"/>
    </xf>
    <xf numFmtId="0" fontId="5" fillId="7" borderId="34" xfId="0" applyFont="1" applyFill="1" applyBorder="1"/>
    <xf numFmtId="0" fontId="4" fillId="7" borderId="16" xfId="0" applyFont="1" applyFill="1" applyBorder="1"/>
    <xf numFmtId="0" fontId="5" fillId="7" borderId="38" xfId="0" applyFont="1" applyFill="1" applyBorder="1"/>
    <xf numFmtId="0" fontId="5" fillId="7" borderId="39" xfId="0" applyFont="1" applyFill="1" applyBorder="1"/>
    <xf numFmtId="0" fontId="13" fillId="0" borderId="0" xfId="0" applyFont="1" applyAlignment="1">
      <alignment vertical="center"/>
    </xf>
    <xf numFmtId="0" fontId="4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11" fillId="10" borderId="15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4" fillId="10" borderId="20" xfId="0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horizontal="left" vertical="center"/>
    </xf>
    <xf numFmtId="0" fontId="9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vertical="center"/>
    </xf>
    <xf numFmtId="0" fontId="7" fillId="10" borderId="15" xfId="0" applyFont="1" applyFill="1" applyBorder="1" applyAlignment="1">
      <alignment vertical="center"/>
    </xf>
    <xf numFmtId="0" fontId="5" fillId="11" borderId="15" xfId="0" applyFont="1" applyFill="1" applyBorder="1" applyAlignment="1">
      <alignment vertical="center"/>
    </xf>
    <xf numFmtId="0" fontId="5" fillId="11" borderId="19" xfId="0" applyFont="1" applyFill="1" applyBorder="1" applyAlignment="1">
      <alignment vertical="center"/>
    </xf>
    <xf numFmtId="0" fontId="4" fillId="11" borderId="20" xfId="0" applyFont="1" applyFill="1" applyBorder="1" applyAlignment="1">
      <alignment vertical="center"/>
    </xf>
    <xf numFmtId="0" fontId="4" fillId="11" borderId="21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left" vertical="center"/>
    </xf>
    <xf numFmtId="0" fontId="5" fillId="11" borderId="20" xfId="0" applyFont="1" applyFill="1" applyBorder="1" applyAlignment="1">
      <alignment vertical="center"/>
    </xf>
    <xf numFmtId="0" fontId="9" fillId="11" borderId="21" xfId="0" applyFont="1" applyFill="1" applyBorder="1" applyAlignment="1">
      <alignment vertical="center"/>
    </xf>
    <xf numFmtId="0" fontId="10" fillId="11" borderId="19" xfId="0" applyFont="1" applyFill="1" applyBorder="1" applyAlignment="1">
      <alignment vertical="center"/>
    </xf>
    <xf numFmtId="0" fontId="7" fillId="11" borderId="15" xfId="0" applyFont="1" applyFill="1" applyBorder="1" applyAlignment="1">
      <alignment vertical="center"/>
    </xf>
    <xf numFmtId="0" fontId="11" fillId="11" borderId="15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vertical="center"/>
    </xf>
    <xf numFmtId="0" fontId="4" fillId="11" borderId="15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9" fillId="11" borderId="19" xfId="0" applyFont="1" applyFill="1" applyBorder="1" applyAlignment="1">
      <alignment vertical="center"/>
    </xf>
    <xf numFmtId="0" fontId="5" fillId="11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5" fillId="11" borderId="21" xfId="0" applyFont="1" applyFill="1" applyBorder="1" applyAlignment="1">
      <alignment vertical="center"/>
    </xf>
    <xf numFmtId="0" fontId="5" fillId="5" borderId="35" xfId="0" applyFont="1" applyFill="1" applyBorder="1"/>
    <xf numFmtId="0" fontId="5" fillId="5" borderId="37" xfId="0" applyFont="1" applyFill="1" applyBorder="1"/>
    <xf numFmtId="166" fontId="1" fillId="0" borderId="0" xfId="0" applyNumberFormat="1" applyFont="1"/>
    <xf numFmtId="1" fontId="12" fillId="0" borderId="0" xfId="1" applyNumberFormat="1" applyAlignment="1">
      <alignment horizontal="left"/>
    </xf>
    <xf numFmtId="165" fontId="0" fillId="4" borderId="0" xfId="0" applyNumberFormat="1" applyFill="1"/>
    <xf numFmtId="165" fontId="0" fillId="6" borderId="0" xfId="0" applyNumberFormat="1" applyFill="1"/>
    <xf numFmtId="165" fontId="0" fillId="12" borderId="0" xfId="0" applyNumberFormat="1" applyFill="1"/>
    <xf numFmtId="0" fontId="17" fillId="0" borderId="0" xfId="0" applyFont="1" applyAlignment="1">
      <alignment horizontal="left"/>
    </xf>
    <xf numFmtId="0" fontId="5" fillId="13" borderId="0" xfId="0" applyFont="1" applyFill="1"/>
    <xf numFmtId="1" fontId="1" fillId="14" borderId="0" xfId="0" applyNumberFormat="1" applyFont="1" applyFill="1" applyAlignment="1">
      <alignment horizontal="left"/>
    </xf>
    <xf numFmtId="166" fontId="0" fillId="14" borderId="0" xfId="0" applyNumberFormat="1" applyFill="1"/>
    <xf numFmtId="1" fontId="0" fillId="14" borderId="0" xfId="0" applyNumberFormat="1" applyFill="1" applyAlignment="1">
      <alignment horizontal="left"/>
    </xf>
    <xf numFmtId="0" fontId="5" fillId="0" borderId="40" xfId="0" applyFont="1" applyBorder="1"/>
    <xf numFmtId="0" fontId="5" fillId="7" borderId="42" xfId="0" applyFont="1" applyFill="1" applyBorder="1"/>
    <xf numFmtId="0" fontId="5" fillId="7" borderId="43" xfId="0" applyFont="1" applyFill="1" applyBorder="1"/>
    <xf numFmtId="2" fontId="5" fillId="0" borderId="41" xfId="0" applyNumberFormat="1" applyFont="1" applyBorder="1"/>
    <xf numFmtId="0" fontId="9" fillId="7" borderId="43" xfId="0" applyFont="1" applyFill="1" applyBorder="1"/>
    <xf numFmtId="0" fontId="5" fillId="0" borderId="41" xfId="0" applyFont="1" applyBorder="1"/>
    <xf numFmtId="0" fontId="5" fillId="4" borderId="44" xfId="0" applyFont="1" applyFill="1" applyBorder="1"/>
    <xf numFmtId="0" fontId="11" fillId="7" borderId="14" xfId="0" applyFont="1" applyFill="1" applyBorder="1" applyAlignment="1">
      <alignment horizontal="center"/>
    </xf>
    <xf numFmtId="0" fontId="9" fillId="7" borderId="14" xfId="0" applyFont="1" applyFill="1" applyBorder="1"/>
    <xf numFmtId="0" fontId="7" fillId="7" borderId="14" xfId="0" applyFont="1" applyFill="1" applyBorder="1"/>
    <xf numFmtId="0" fontId="9" fillId="7" borderId="35" xfId="0" applyFont="1" applyFill="1" applyBorder="1"/>
    <xf numFmtId="0" fontId="7" fillId="7" borderId="37" xfId="0" applyFont="1" applyFill="1" applyBorder="1"/>
    <xf numFmtId="0" fontId="5" fillId="0" borderId="45" xfId="0" applyFont="1" applyBorder="1"/>
    <xf numFmtId="0" fontId="9" fillId="7" borderId="46" xfId="0" applyFont="1" applyFill="1" applyBorder="1"/>
    <xf numFmtId="0" fontId="7" fillId="7" borderId="47" xfId="0" applyFont="1" applyFill="1" applyBorder="1"/>
    <xf numFmtId="0" fontId="5" fillId="0" borderId="48" xfId="0" applyFont="1" applyBorder="1"/>
    <xf numFmtId="0" fontId="11" fillId="4" borderId="14" xfId="0" applyFont="1" applyFill="1" applyBorder="1" applyAlignment="1">
      <alignment horizontal="center" vertical="center"/>
    </xf>
    <xf numFmtId="0" fontId="5" fillId="0" borderId="14" xfId="0" applyFont="1" applyBorder="1"/>
    <xf numFmtId="2" fontId="9" fillId="4" borderId="26" xfId="0" applyNumberFormat="1" applyFont="1" applyFill="1" applyBorder="1"/>
    <xf numFmtId="0" fontId="4" fillId="4" borderId="18" xfId="0" applyFont="1" applyFill="1" applyBorder="1"/>
    <xf numFmtId="0" fontId="5" fillId="15" borderId="14" xfId="0" applyFont="1" applyFill="1" applyBorder="1"/>
    <xf numFmtId="0" fontId="11" fillId="12" borderId="0" xfId="0" applyFont="1" applyFill="1" applyAlignment="1">
      <alignment horizontal="center"/>
    </xf>
    <xf numFmtId="0" fontId="5" fillId="12" borderId="0" xfId="0" applyFont="1" applyFill="1"/>
    <xf numFmtId="0" fontId="13" fillId="12" borderId="0" xfId="0" applyFont="1" applyFill="1" applyAlignment="1">
      <alignment vertical="center"/>
    </xf>
    <xf numFmtId="0" fontId="9" fillId="12" borderId="0" xfId="0" applyFont="1" applyFill="1"/>
    <xf numFmtId="0" fontId="7" fillId="12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9" fillId="12" borderId="0" xfId="0" applyFont="1" applyFill="1" applyAlignment="1">
      <alignment vertical="center"/>
    </xf>
    <xf numFmtId="0" fontId="5" fillId="16" borderId="14" xfId="0" applyFont="1" applyFill="1" applyBorder="1"/>
    <xf numFmtId="0" fontId="5" fillId="16" borderId="16" xfId="0" applyFont="1" applyFill="1" applyBorder="1"/>
    <xf numFmtId="0" fontId="5" fillId="16" borderId="22" xfId="0" applyFont="1" applyFill="1" applyBorder="1"/>
    <xf numFmtId="0" fontId="5" fillId="16" borderId="23" xfId="0" applyFont="1" applyFill="1" applyBorder="1"/>
    <xf numFmtId="0" fontId="5" fillId="8" borderId="22" xfId="0" applyFont="1" applyFill="1" applyBorder="1"/>
    <xf numFmtId="0" fontId="5" fillId="8" borderId="23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7" borderId="49" xfId="0" applyFont="1" applyFill="1" applyBorder="1"/>
    <xf numFmtId="0" fontId="5" fillId="8" borderId="24" xfId="0" applyFont="1" applyFill="1" applyBorder="1"/>
    <xf numFmtId="0" fontId="5" fillId="8" borderId="29" xfId="0" applyFont="1" applyFill="1" applyBorder="1"/>
    <xf numFmtId="0" fontId="5" fillId="7" borderId="50" xfId="0" applyFont="1" applyFill="1" applyBorder="1"/>
    <xf numFmtId="0" fontId="5" fillId="7" borderId="51" xfId="0" applyFont="1" applyFill="1" applyBorder="1"/>
    <xf numFmtId="0" fontId="5" fillId="7" borderId="52" xfId="0" applyFont="1" applyFill="1" applyBorder="1"/>
    <xf numFmtId="0" fontId="5" fillId="4" borderId="39" xfId="0" applyFont="1" applyFill="1" applyBorder="1"/>
    <xf numFmtId="2" fontId="5" fillId="0" borderId="50" xfId="0" applyNumberFormat="1" applyFont="1" applyBorder="1"/>
    <xf numFmtId="0" fontId="9" fillId="7" borderId="52" xfId="0" applyFont="1" applyFill="1" applyBorder="1"/>
    <xf numFmtId="0" fontId="5" fillId="0" borderId="50" xfId="0" applyFont="1" applyBorder="1"/>
    <xf numFmtId="164" fontId="5" fillId="0" borderId="51" xfId="0" applyNumberFormat="1" applyFont="1" applyBorder="1"/>
    <xf numFmtId="0" fontId="11" fillId="16" borderId="16" xfId="0" applyFont="1" applyFill="1" applyBorder="1" applyAlignment="1">
      <alignment horizontal="center"/>
    </xf>
    <xf numFmtId="0" fontId="5" fillId="8" borderId="36" xfId="0" applyFont="1" applyFill="1" applyBorder="1"/>
    <xf numFmtId="0" fontId="5" fillId="4" borderId="45" xfId="0" applyFont="1" applyFill="1" applyBorder="1"/>
    <xf numFmtId="0" fontId="5" fillId="9" borderId="46" xfId="0" applyFont="1" applyFill="1" applyBorder="1"/>
    <xf numFmtId="0" fontId="5" fillId="9" borderId="43" xfId="0" applyFont="1" applyFill="1" applyBorder="1"/>
    <xf numFmtId="0" fontId="5" fillId="8" borderId="34" xfId="0" applyFont="1" applyFill="1" applyBorder="1"/>
    <xf numFmtId="0" fontId="5" fillId="4" borderId="42" xfId="0" applyFont="1" applyFill="1" applyBorder="1"/>
    <xf numFmtId="0" fontId="9" fillId="8" borderId="29" xfId="0" applyFont="1" applyFill="1" applyBorder="1"/>
    <xf numFmtId="0" fontId="9" fillId="9" borderId="43" xfId="0" applyFont="1" applyFill="1" applyBorder="1"/>
    <xf numFmtId="0" fontId="5" fillId="9" borderId="42" xfId="0" applyFont="1" applyFill="1" applyBorder="1"/>
    <xf numFmtId="0" fontId="9" fillId="8" borderId="24" xfId="0" applyFont="1" applyFill="1" applyBorder="1"/>
    <xf numFmtId="0" fontId="5" fillId="17" borderId="31" xfId="0" applyFont="1" applyFill="1" applyBorder="1"/>
    <xf numFmtId="0" fontId="5" fillId="17" borderId="45" xfId="0" applyFont="1" applyFill="1" applyBorder="1"/>
    <xf numFmtId="0" fontId="5" fillId="17" borderId="25" xfId="0" applyFont="1" applyFill="1" applyBorder="1"/>
    <xf numFmtId="0" fontId="5" fillId="17" borderId="14" xfId="0" applyFont="1" applyFill="1" applyBorder="1"/>
    <xf numFmtId="0" fontId="5" fillId="17" borderId="32" xfId="0" applyFont="1" applyFill="1" applyBorder="1"/>
    <xf numFmtId="0" fontId="5" fillId="17" borderId="44" xfId="0" applyFont="1" applyFill="1" applyBorder="1"/>
    <xf numFmtId="0" fontId="11" fillId="16" borderId="14" xfId="0" applyFont="1" applyFill="1" applyBorder="1" applyAlignment="1">
      <alignment horizontal="center"/>
    </xf>
    <xf numFmtId="0" fontId="5" fillId="16" borderId="26" xfId="0" applyFont="1" applyFill="1" applyBorder="1"/>
    <xf numFmtId="0" fontId="9" fillId="16" borderId="26" xfId="0" applyFont="1" applyFill="1" applyBorder="1"/>
    <xf numFmtId="0" fontId="9" fillId="16" borderId="35" xfId="0" applyFont="1" applyFill="1" applyBorder="1"/>
    <xf numFmtId="0" fontId="7" fillId="16" borderId="37" xfId="0" applyFont="1" applyFill="1" applyBorder="1"/>
    <xf numFmtId="0" fontId="11" fillId="16" borderId="17" xfId="0" applyFont="1" applyFill="1" applyBorder="1" applyAlignment="1">
      <alignment horizontal="center"/>
    </xf>
    <xf numFmtId="0" fontId="5" fillId="16" borderId="0" xfId="0" applyFont="1" applyFill="1"/>
    <xf numFmtId="0" fontId="5" fillId="16" borderId="25" xfId="0" applyFont="1" applyFill="1" applyBorder="1"/>
    <xf numFmtId="2" fontId="5" fillId="15" borderId="25" xfId="0" applyNumberFormat="1" applyFont="1" applyFill="1" applyBorder="1"/>
    <xf numFmtId="2" fontId="5" fillId="15" borderId="27" xfId="0" applyNumberFormat="1" applyFont="1" applyFill="1" applyBorder="1"/>
    <xf numFmtId="2" fontId="5" fillId="15" borderId="22" xfId="0" applyNumberFormat="1" applyFont="1" applyFill="1" applyBorder="1"/>
    <xf numFmtId="2" fontId="5" fillId="15" borderId="41" xfId="0" applyNumberFormat="1" applyFont="1" applyFill="1" applyBorder="1"/>
    <xf numFmtId="0" fontId="4" fillId="11" borderId="20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167" fontId="5" fillId="0" borderId="22" xfId="0" applyNumberFormat="1" applyFont="1" applyBorder="1"/>
    <xf numFmtId="167" fontId="5" fillId="0" borderId="25" xfId="0" applyNumberFormat="1" applyFont="1" applyBorder="1"/>
    <xf numFmtId="168" fontId="5" fillId="0" borderId="23" xfId="0" applyNumberFormat="1" applyFont="1" applyBorder="1"/>
    <xf numFmtId="168" fontId="5" fillId="0" borderId="14" xfId="0" applyNumberFormat="1" applyFont="1" applyBorder="1"/>
    <xf numFmtId="168" fontId="5" fillId="0" borderId="25" xfId="0" applyNumberFormat="1" applyFont="1" applyBorder="1"/>
    <xf numFmtId="168" fontId="5" fillId="0" borderId="42" xfId="0" applyNumberFormat="1" applyFont="1" applyBorder="1"/>
    <xf numFmtId="0" fontId="9" fillId="12" borderId="26" xfId="0" applyFont="1" applyFill="1" applyBorder="1"/>
    <xf numFmtId="0" fontId="9" fillId="12" borderId="24" xfId="0" applyFont="1" applyFill="1" applyBorder="1"/>
    <xf numFmtId="167" fontId="5" fillId="0" borderId="27" xfId="0" applyNumberFormat="1" applyFont="1" applyBorder="1"/>
    <xf numFmtId="167" fontId="5" fillId="0" borderId="50" xfId="0" applyNumberFormat="1" applyFont="1" applyBorder="1"/>
    <xf numFmtId="167" fontId="5" fillId="12" borderId="22" xfId="0" applyNumberFormat="1" applyFont="1" applyFill="1" applyBorder="1"/>
    <xf numFmtId="168" fontId="5" fillId="12" borderId="25" xfId="0" applyNumberFormat="1" applyFont="1" applyFill="1" applyBorder="1"/>
    <xf numFmtId="167" fontId="5" fillId="15" borderId="22" xfId="0" applyNumberFormat="1" applyFont="1" applyFill="1" applyBorder="1"/>
    <xf numFmtId="167" fontId="5" fillId="15" borderId="25" xfId="0" applyNumberFormat="1" applyFont="1" applyFill="1" applyBorder="1"/>
    <xf numFmtId="167" fontId="5" fillId="15" borderId="27" xfId="0" applyNumberFormat="1" applyFont="1" applyFill="1" applyBorder="1"/>
    <xf numFmtId="167" fontId="5" fillId="15" borderId="41" xfId="0" applyNumberFormat="1" applyFont="1" applyFill="1" applyBorder="1"/>
    <xf numFmtId="167" fontId="5" fillId="0" borderId="41" xfId="0" applyNumberFormat="1" applyFont="1" applyBorder="1"/>
    <xf numFmtId="168" fontId="5" fillId="0" borderId="28" xfId="0" applyNumberFormat="1" applyFont="1" applyBorder="1"/>
    <xf numFmtId="167" fontId="5" fillId="18" borderId="22" xfId="0" applyNumberFormat="1" applyFont="1" applyFill="1" applyBorder="1"/>
    <xf numFmtId="167" fontId="5" fillId="18" borderId="25" xfId="0" applyNumberFormat="1" applyFont="1" applyFill="1" applyBorder="1"/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left" vertical="center"/>
    </xf>
    <xf numFmtId="0" fontId="20" fillId="7" borderId="16" xfId="0" applyFont="1" applyFill="1" applyBorder="1"/>
    <xf numFmtId="0" fontId="20" fillId="7" borderId="17" xfId="0" applyFont="1" applyFill="1" applyBorder="1"/>
    <xf numFmtId="167" fontId="5" fillId="0" borderId="25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8E8"/>
      <color rgb="FFFFD649"/>
      <color rgb="FFCCE9AD"/>
      <color rgb="FFF8FFC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6</xdr:col>
      <xdr:colOff>406260</xdr:colOff>
      <xdr:row>106</xdr:row>
      <xdr:rowOff>96436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C4857-3E93-8FB6-3BC7-A4EFCA71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15824"/>
          <a:ext cx="4076700" cy="763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orld-masters-athletics.org/wp-content/uploads/2022/09/WMA-2023-Age-Factors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1"/>
  <sheetViews>
    <sheetView topLeftCell="A7" workbookViewId="0">
      <selection activeCell="F128" sqref="F128"/>
    </sheetView>
  </sheetViews>
  <sheetFormatPr defaultColWidth="8.84375" defaultRowHeight="11.65"/>
  <cols>
    <col min="1" max="1" width="9.4609375" style="1" customWidth="1"/>
    <col min="2" max="2" width="7.84375" style="2" customWidth="1"/>
    <col min="3" max="10" width="7.69140625" style="2" bestFit="1" customWidth="1"/>
    <col min="11" max="13" width="6.84375" style="2" bestFit="1" customWidth="1"/>
    <col min="14" max="18" width="8.15234375" style="2" customWidth="1"/>
    <col min="19" max="19" width="9.15234375" style="2" customWidth="1"/>
    <col min="20" max="20" width="8.4609375" style="2" customWidth="1"/>
    <col min="21" max="21" width="8.3046875" style="2" customWidth="1"/>
    <col min="22" max="22" width="8.84375" style="2" customWidth="1"/>
    <col min="23" max="23" width="6.4609375" style="2" customWidth="1"/>
    <col min="24" max="27" width="6.84375" style="2" customWidth="1"/>
    <col min="28" max="28" width="7.84375" style="2" customWidth="1"/>
    <col min="29" max="30" width="6.4609375" style="2" customWidth="1"/>
    <col min="31" max="31" width="7.4609375" style="2" customWidth="1"/>
    <col min="32" max="32" width="8.69140625" style="2" customWidth="1"/>
    <col min="33" max="33" width="9.84375" style="2" customWidth="1"/>
    <col min="34" max="34" width="9.69140625" style="2" customWidth="1"/>
    <col min="35" max="35" width="8.4609375" style="2" customWidth="1"/>
    <col min="36" max="36" width="10.69140625" style="2" customWidth="1"/>
    <col min="37" max="37" width="10" style="2" customWidth="1"/>
    <col min="38" max="38" width="10.84375" style="2" customWidth="1"/>
    <col min="39" max="39" width="11.3046875" style="2" customWidth="1"/>
    <col min="40" max="40" width="9.15234375" style="2" customWidth="1"/>
    <col min="41" max="41" width="8.4609375" style="2" customWidth="1"/>
    <col min="42" max="42" width="1.69140625" style="2" bestFit="1" customWidth="1"/>
    <col min="43" max="43" width="7.69140625" style="2" customWidth="1"/>
    <col min="44" max="44" width="8.15234375" style="2" customWidth="1"/>
    <col min="45" max="16384" width="8.84375" style="2"/>
  </cols>
  <sheetData>
    <row r="1" spans="1:42">
      <c r="A1" s="9"/>
      <c r="B1" s="8" t="s">
        <v>51</v>
      </c>
      <c r="C1" s="10" t="s">
        <v>15</v>
      </c>
      <c r="D1" s="10" t="s">
        <v>14</v>
      </c>
      <c r="E1" s="10" t="s">
        <v>13</v>
      </c>
      <c r="F1" s="10" t="s">
        <v>4</v>
      </c>
      <c r="G1" s="10" t="s">
        <v>16</v>
      </c>
      <c r="H1" s="10" t="s">
        <v>17</v>
      </c>
      <c r="I1" s="10" t="s">
        <v>18</v>
      </c>
      <c r="J1" s="10" t="s">
        <v>19</v>
      </c>
      <c r="K1" s="10" t="s">
        <v>20</v>
      </c>
      <c r="L1" s="10" t="s">
        <v>21</v>
      </c>
      <c r="M1" s="10" t="s">
        <v>24</v>
      </c>
      <c r="N1" s="10" t="s">
        <v>25</v>
      </c>
      <c r="O1" s="10" t="s">
        <v>22</v>
      </c>
    </row>
    <row r="2" spans="1:42">
      <c r="A2" s="9">
        <v>100</v>
      </c>
      <c r="B2" s="3">
        <v>1</v>
      </c>
      <c r="C2" s="4">
        <v>0.99</v>
      </c>
      <c r="D2" s="5">
        <v>0.95479999999999998</v>
      </c>
      <c r="E2" s="5">
        <v>0.91959999999999997</v>
      </c>
      <c r="F2" s="5">
        <v>0.88439999999999996</v>
      </c>
      <c r="G2" s="5">
        <v>0.84919999999999995</v>
      </c>
      <c r="H2" s="5">
        <v>0.81399999999999995</v>
      </c>
      <c r="I2" s="5">
        <v>0.77880000000000005</v>
      </c>
      <c r="J2" s="5">
        <v>0.73960000000000004</v>
      </c>
      <c r="K2" s="5">
        <v>0.69499999999999995</v>
      </c>
      <c r="L2" s="5">
        <v>0.64200000000000002</v>
      </c>
      <c r="M2" s="5">
        <v>0.57599999999999996</v>
      </c>
      <c r="N2" s="5">
        <v>0.49080000000000001</v>
      </c>
      <c r="O2" s="5">
        <v>0.37859999999999999</v>
      </c>
      <c r="AP2" s="2" t="s">
        <v>27</v>
      </c>
    </row>
    <row r="3" spans="1:42">
      <c r="A3" s="9">
        <v>200</v>
      </c>
      <c r="B3" s="3">
        <v>1</v>
      </c>
      <c r="C3" s="4">
        <v>0.97019999999999995</v>
      </c>
      <c r="D3" s="5">
        <v>0.93420000000000003</v>
      </c>
      <c r="E3" s="5">
        <v>0.8982</v>
      </c>
      <c r="F3" s="5">
        <v>0.86219999999999997</v>
      </c>
      <c r="G3" s="5">
        <v>0.82620000000000005</v>
      </c>
      <c r="H3" s="5">
        <v>0.79020000000000001</v>
      </c>
      <c r="I3" s="5">
        <v>0.75419999999999998</v>
      </c>
      <c r="J3" s="5">
        <v>0.70679999999999998</v>
      </c>
      <c r="K3" s="5">
        <v>0.65449999999999997</v>
      </c>
      <c r="L3" s="5">
        <v>0.5857</v>
      </c>
      <c r="M3" s="5">
        <v>0.49320000000000003</v>
      </c>
      <c r="N3" s="5">
        <v>0.36</v>
      </c>
      <c r="O3" s="5">
        <v>0.29380000000000001</v>
      </c>
    </row>
    <row r="4" spans="1:42">
      <c r="A4" s="9">
        <v>400</v>
      </c>
      <c r="B4" s="3">
        <v>1</v>
      </c>
      <c r="C4" s="4">
        <v>0.97989999999999999</v>
      </c>
      <c r="D4" s="5">
        <v>0.93910000000000005</v>
      </c>
      <c r="E4" s="5">
        <v>0.89829999999999999</v>
      </c>
      <c r="F4" s="5">
        <v>0.85750000000000004</v>
      </c>
      <c r="G4" s="5">
        <v>0.81669999999999998</v>
      </c>
      <c r="H4" s="5">
        <v>0.77149999999999996</v>
      </c>
      <c r="I4" s="5">
        <v>0.72009999999999996</v>
      </c>
      <c r="J4" s="5">
        <v>0.66020000000000001</v>
      </c>
      <c r="K4" s="5">
        <v>0.58889999999999998</v>
      </c>
      <c r="L4" s="5">
        <v>0.50260000000000005</v>
      </c>
      <c r="M4" s="5">
        <v>0.39689999999999998</v>
      </c>
      <c r="N4" s="5">
        <v>0.26650000000000001</v>
      </c>
      <c r="O4" s="5">
        <v>0.2132</v>
      </c>
    </row>
    <row r="5" spans="1:42">
      <c r="A5" s="9">
        <v>800</v>
      </c>
      <c r="B5" s="3">
        <v>1</v>
      </c>
      <c r="C5" s="4">
        <v>0.99509999999999998</v>
      </c>
      <c r="D5" s="5">
        <v>0.95369999999999999</v>
      </c>
      <c r="E5" s="5">
        <v>0.9123</v>
      </c>
      <c r="F5" s="5">
        <v>0.87090000000000001</v>
      </c>
      <c r="G5" s="5">
        <v>0.82950000000000002</v>
      </c>
      <c r="H5" s="5">
        <v>0.78480000000000005</v>
      </c>
      <c r="I5" s="5">
        <v>0.73419999999999996</v>
      </c>
      <c r="J5" s="5">
        <v>0.67520000000000002</v>
      </c>
      <c r="K5" s="5">
        <v>0.60529999999999995</v>
      </c>
      <c r="L5" s="5">
        <v>0.52200000000000002</v>
      </c>
      <c r="M5" s="5">
        <v>0.42280000000000001</v>
      </c>
      <c r="N5" s="5">
        <v>0.30520000000000003</v>
      </c>
      <c r="O5" s="5">
        <v>0.25540000000000002</v>
      </c>
    </row>
    <row r="6" spans="1:42">
      <c r="A6" s="9">
        <v>1500</v>
      </c>
      <c r="B6" s="3">
        <v>1</v>
      </c>
      <c r="C6" s="4">
        <v>0.98719999999999997</v>
      </c>
      <c r="D6" s="5">
        <v>0.94569999999999999</v>
      </c>
      <c r="E6" s="5">
        <v>0.9042</v>
      </c>
      <c r="F6" s="5">
        <v>0.86270000000000002</v>
      </c>
      <c r="G6" s="5">
        <v>0.82120000000000004</v>
      </c>
      <c r="H6" s="5">
        <v>0.77590000000000003</v>
      </c>
      <c r="I6" s="5">
        <v>0.72419999999999995</v>
      </c>
      <c r="J6" s="5">
        <v>0.66349999999999998</v>
      </c>
      <c r="K6" s="5">
        <v>0.59119999999999995</v>
      </c>
      <c r="L6" s="5">
        <v>0.50470000000000004</v>
      </c>
      <c r="M6" s="5">
        <v>0.40139999999999998</v>
      </c>
      <c r="N6" s="5">
        <v>0.314</v>
      </c>
      <c r="O6" s="5">
        <v>0.19989999999999999</v>
      </c>
    </row>
    <row r="7" spans="1:42">
      <c r="A7" s="1" t="s">
        <v>49</v>
      </c>
      <c r="B7" s="3">
        <v>1</v>
      </c>
      <c r="C7" s="4">
        <v>0.98519999999999996</v>
      </c>
      <c r="D7" s="5">
        <v>1.1834</v>
      </c>
      <c r="E7" s="5">
        <v>1.0913999999999999</v>
      </c>
      <c r="F7" s="5">
        <v>1.0964</v>
      </c>
      <c r="G7" s="5">
        <v>1.0044</v>
      </c>
      <c r="H7" s="5">
        <v>0.99239999999999995</v>
      </c>
      <c r="I7" s="5">
        <v>0.90039999999999998</v>
      </c>
      <c r="J7" s="5">
        <v>0.80840000000000001</v>
      </c>
      <c r="K7" s="5">
        <v>0.71140000000000003</v>
      </c>
      <c r="L7" s="5">
        <v>0.59460000000000002</v>
      </c>
      <c r="M7" s="5">
        <v>0.43909999999999999</v>
      </c>
      <c r="N7" s="5">
        <v>0.22090000000000001</v>
      </c>
      <c r="O7" s="5">
        <v>0.18029999999999999</v>
      </c>
    </row>
    <row r="8" spans="1:42">
      <c r="A8" s="1" t="s">
        <v>42</v>
      </c>
      <c r="B8" s="3">
        <v>1</v>
      </c>
      <c r="C8" s="4">
        <v>1.0511999999999999</v>
      </c>
      <c r="D8" s="5">
        <v>1.1035999999999999</v>
      </c>
      <c r="E8" s="5">
        <v>1.1614</v>
      </c>
      <c r="F8" s="5">
        <v>1.2256</v>
      </c>
      <c r="G8" s="5">
        <v>1.2972999999999999</v>
      </c>
      <c r="H8" s="5">
        <v>1.3778999999999999</v>
      </c>
      <c r="I8" s="5">
        <v>1.4708000000000001</v>
      </c>
      <c r="J8" s="5">
        <v>1.5794999999999999</v>
      </c>
      <c r="K8" s="5">
        <v>1.7094</v>
      </c>
      <c r="L8" s="5">
        <v>1.8681000000000001</v>
      </c>
      <c r="M8" s="5">
        <v>2.0672999999999999</v>
      </c>
      <c r="N8" s="5">
        <v>2.3260999999999998</v>
      </c>
      <c r="O8" s="5">
        <v>2.6766000000000001</v>
      </c>
    </row>
    <row r="9" spans="1:42">
      <c r="A9" s="1" t="s">
        <v>43</v>
      </c>
      <c r="B9" s="3">
        <v>1</v>
      </c>
      <c r="C9" s="4">
        <v>1.0820000000000001</v>
      </c>
      <c r="D9" s="5">
        <v>1.1451</v>
      </c>
      <c r="E9" s="5">
        <v>1.2159</v>
      </c>
      <c r="F9" s="5">
        <v>1.2961</v>
      </c>
      <c r="G9" s="5">
        <v>1.3876999999999999</v>
      </c>
      <c r="H9" s="5">
        <v>1.4932000000000001</v>
      </c>
      <c r="I9" s="5">
        <v>1.6160000000000001</v>
      </c>
      <c r="J9" s="5">
        <v>1.7854000000000001</v>
      </c>
      <c r="K9" s="5">
        <v>2.0333000000000001</v>
      </c>
      <c r="L9" s="5">
        <v>2.4342000000000001</v>
      </c>
      <c r="M9" s="5">
        <v>3.202</v>
      </c>
      <c r="N9" s="5">
        <v>4.8402000000000003</v>
      </c>
      <c r="O9" s="7">
        <v>5.4546999999999999</v>
      </c>
    </row>
    <row r="10" spans="1:42">
      <c r="A10" s="1" t="s">
        <v>44</v>
      </c>
      <c r="B10" s="3">
        <v>1</v>
      </c>
      <c r="C10" s="4">
        <v>1.05</v>
      </c>
      <c r="D10" s="5">
        <v>1.1101000000000001</v>
      </c>
      <c r="E10" s="5">
        <v>1.1776</v>
      </c>
      <c r="F10" s="5">
        <v>1.2538</v>
      </c>
      <c r="G10" s="5">
        <v>1.3405</v>
      </c>
      <c r="H10" s="5">
        <v>1.44</v>
      </c>
      <c r="I10" s="5">
        <v>1.5557000000000001</v>
      </c>
      <c r="J10" s="5">
        <v>1.6942999999999999</v>
      </c>
      <c r="K10" s="5">
        <v>1.8694999999999999</v>
      </c>
      <c r="L10" s="5">
        <v>2.1644999999999999</v>
      </c>
      <c r="M10" s="5">
        <v>2.9154</v>
      </c>
      <c r="N10" s="5">
        <v>3.2696000000000001</v>
      </c>
      <c r="O10" s="5">
        <v>4.4234999999999998</v>
      </c>
    </row>
    <row r="11" spans="1:42">
      <c r="A11" s="1" t="s">
        <v>47</v>
      </c>
      <c r="B11" s="3">
        <v>1</v>
      </c>
      <c r="C11" s="4">
        <v>1.0367999999999999</v>
      </c>
      <c r="D11" s="5">
        <v>1.1100000000000001</v>
      </c>
      <c r="E11" s="5">
        <v>1.1942999999999999</v>
      </c>
      <c r="F11" s="5">
        <v>1.2606999999999999</v>
      </c>
      <c r="G11" s="5">
        <v>1.3706</v>
      </c>
      <c r="H11" s="5">
        <v>1.5015000000000001</v>
      </c>
      <c r="I11" s="5">
        <v>1.66</v>
      </c>
      <c r="J11" s="5">
        <v>1.8559000000000001</v>
      </c>
      <c r="K11" s="5">
        <v>1.8324</v>
      </c>
      <c r="L11" s="5">
        <v>2.0741999999999998</v>
      </c>
      <c r="M11" s="5">
        <v>2.3894000000000002</v>
      </c>
      <c r="N11" s="5">
        <v>2.8176000000000001</v>
      </c>
      <c r="O11" s="5">
        <v>3.4327999999999999</v>
      </c>
    </row>
    <row r="12" spans="1:42">
      <c r="A12" s="1" t="s">
        <v>50</v>
      </c>
      <c r="B12" s="3">
        <v>1</v>
      </c>
      <c r="C12" s="4">
        <v>1.0367999999999999</v>
      </c>
      <c r="D12" s="5">
        <v>1.115</v>
      </c>
      <c r="E12" s="5">
        <v>1.2058</v>
      </c>
      <c r="F12" s="5">
        <v>1.3128</v>
      </c>
      <c r="G12" s="5">
        <v>1.4407000000000001</v>
      </c>
      <c r="H12" s="5">
        <v>1.5961000000000001</v>
      </c>
      <c r="I12" s="5">
        <v>1.7927</v>
      </c>
      <c r="J12" s="5">
        <v>2.0541999999999998</v>
      </c>
      <c r="K12" s="5">
        <v>2.1545999999999998</v>
      </c>
      <c r="L12" s="5">
        <v>2.5219999999999998</v>
      </c>
      <c r="M12" s="5">
        <v>3.0404</v>
      </c>
      <c r="N12" s="5">
        <v>3.827</v>
      </c>
      <c r="O12" s="5">
        <v>5.1626000000000003</v>
      </c>
    </row>
    <row r="13" spans="1:42">
      <c r="A13" s="1" t="s">
        <v>48</v>
      </c>
      <c r="B13" s="3">
        <v>1</v>
      </c>
      <c r="C13" s="4">
        <v>1.0621</v>
      </c>
      <c r="D13" s="5">
        <v>1.1475</v>
      </c>
      <c r="E13" s="5">
        <v>1.2479</v>
      </c>
      <c r="F13" s="5">
        <v>1.3147</v>
      </c>
      <c r="G13" s="5">
        <v>1.4481999999999999</v>
      </c>
      <c r="H13" s="5">
        <v>1.6117999999999999</v>
      </c>
      <c r="I13" s="5">
        <v>1.8170999999999999</v>
      </c>
      <c r="J13" s="5">
        <v>2.0992000000000002</v>
      </c>
      <c r="K13" s="5">
        <v>2.2793999999999999</v>
      </c>
      <c r="L13" s="5">
        <v>2.7128999999999999</v>
      </c>
      <c r="M13" s="5">
        <v>3.35</v>
      </c>
      <c r="N13" s="5">
        <v>4.3781999999999996</v>
      </c>
      <c r="O13" s="5">
        <v>6.3170999999999999</v>
      </c>
    </row>
    <row r="15" spans="1:42">
      <c r="F15" s="2" t="s">
        <v>27</v>
      </c>
      <c r="G15" s="2" t="s">
        <v>27</v>
      </c>
    </row>
    <row r="16" spans="1:42">
      <c r="A16" s="9"/>
      <c r="B16" s="45" t="s">
        <v>162</v>
      </c>
      <c r="C16" s="46" t="s">
        <v>163</v>
      </c>
      <c r="D16" s="46" t="s">
        <v>164</v>
      </c>
      <c r="E16" s="46" t="s">
        <v>165</v>
      </c>
      <c r="F16" s="46" t="s">
        <v>166</v>
      </c>
      <c r="G16" s="46" t="s">
        <v>167</v>
      </c>
      <c r="H16" s="46" t="s">
        <v>168</v>
      </c>
      <c r="I16" s="46" t="s">
        <v>169</v>
      </c>
      <c r="J16" s="46" t="s">
        <v>170</v>
      </c>
      <c r="K16" s="46" t="s">
        <v>171</v>
      </c>
      <c r="L16" s="46" t="s">
        <v>199</v>
      </c>
      <c r="M16" s="46" t="s">
        <v>200</v>
      </c>
      <c r="N16" s="46" t="s">
        <v>201</v>
      </c>
      <c r="O16" s="46" t="s">
        <v>202</v>
      </c>
      <c r="P16" s="46" t="s">
        <v>203</v>
      </c>
    </row>
    <row r="17" spans="1:16">
      <c r="A17" s="9">
        <v>100</v>
      </c>
      <c r="B17" s="48">
        <v>1</v>
      </c>
      <c r="C17" s="4">
        <v>0.9869</v>
      </c>
      <c r="D17" s="5">
        <v>0.95779999999999998</v>
      </c>
      <c r="E17" s="5">
        <v>0.92869999999999997</v>
      </c>
      <c r="F17" s="5">
        <v>0.89959999999999996</v>
      </c>
      <c r="G17" s="5">
        <v>0.87050000000000005</v>
      </c>
      <c r="H17" s="5">
        <v>0.84140000000000004</v>
      </c>
      <c r="I17" s="5">
        <v>0.81110000000000004</v>
      </c>
      <c r="J17" s="5">
        <v>0.7782</v>
      </c>
      <c r="K17" s="5">
        <v>0.7409</v>
      </c>
      <c r="L17" s="5">
        <v>0.69669999999999999</v>
      </c>
      <c r="M17" s="5">
        <v>0.64229999999999998</v>
      </c>
      <c r="N17" s="5">
        <v>0.57350000000000001</v>
      </c>
      <c r="O17" s="5">
        <v>0.48499999999999999</v>
      </c>
      <c r="P17" s="6">
        <v>0.27350000000000002</v>
      </c>
    </row>
    <row r="18" spans="1:16">
      <c r="A18" s="9">
        <v>400</v>
      </c>
      <c r="B18" s="48">
        <v>1</v>
      </c>
      <c r="C18" s="4">
        <v>0.96540000000000004</v>
      </c>
      <c r="D18" s="5">
        <v>0.93540000000000001</v>
      </c>
      <c r="E18" s="5">
        <v>0.90539999999999998</v>
      </c>
      <c r="F18" s="5">
        <v>0.87539999999999996</v>
      </c>
      <c r="G18" s="5">
        <v>0.84540000000000004</v>
      </c>
      <c r="H18" s="5">
        <v>0.81540000000000001</v>
      </c>
      <c r="I18" s="5">
        <v>0.78359999999999996</v>
      </c>
      <c r="J18" s="5">
        <v>0.746</v>
      </c>
      <c r="K18" s="5">
        <v>0.69840000000000002</v>
      </c>
      <c r="L18" s="5">
        <v>0.63629999999999998</v>
      </c>
      <c r="M18" s="5">
        <v>0.55479999999999996</v>
      </c>
      <c r="N18" s="5">
        <v>0.44850000000000001</v>
      </c>
      <c r="O18" s="5">
        <v>0.31140000000000001</v>
      </c>
      <c r="P18" s="6">
        <v>0.24690000000000001</v>
      </c>
    </row>
    <row r="19" spans="1:16">
      <c r="A19" s="9">
        <v>1500</v>
      </c>
      <c r="B19" s="48">
        <v>1</v>
      </c>
      <c r="C19" s="4">
        <v>0.99129999999999996</v>
      </c>
      <c r="D19" s="5">
        <v>0.95189999999999997</v>
      </c>
      <c r="E19" s="5">
        <v>0.91249999999999998</v>
      </c>
      <c r="F19" s="5">
        <v>0.87309999999999999</v>
      </c>
      <c r="G19" s="5">
        <v>0.8337</v>
      </c>
      <c r="H19" s="5">
        <v>0.79390000000000005</v>
      </c>
      <c r="I19" s="5">
        <v>0.75290000000000001</v>
      </c>
      <c r="J19" s="5">
        <v>0.70789999999999997</v>
      </c>
      <c r="K19" s="5">
        <v>0.65559999999999996</v>
      </c>
      <c r="L19" s="5">
        <v>0.59199999999999997</v>
      </c>
      <c r="M19" s="5">
        <v>0.5121</v>
      </c>
      <c r="N19" s="5">
        <v>0.40949999999999998</v>
      </c>
      <c r="O19" s="5">
        <v>0.27589999999999998</v>
      </c>
      <c r="P19" s="6">
        <v>0.1908</v>
      </c>
    </row>
    <row r="20" spans="1:16">
      <c r="A20" s="47" t="s">
        <v>49</v>
      </c>
      <c r="B20" s="48">
        <v>1</v>
      </c>
      <c r="C20" s="4">
        <v>0.99009999999999998</v>
      </c>
      <c r="D20" s="5">
        <v>0.9526</v>
      </c>
      <c r="E20" s="5">
        <v>0.91510000000000002</v>
      </c>
      <c r="F20" s="5">
        <v>0.96040000000000003</v>
      </c>
      <c r="G20" s="5">
        <v>0.92290000000000005</v>
      </c>
      <c r="H20" s="5">
        <v>0.9012</v>
      </c>
      <c r="I20" s="5">
        <v>0.86370000000000002</v>
      </c>
      <c r="J20" s="5">
        <v>1.022</v>
      </c>
      <c r="K20" s="5">
        <v>0.98450000000000004</v>
      </c>
      <c r="L20" s="5">
        <v>0.89119999999999999</v>
      </c>
      <c r="M20" s="5">
        <v>0.83440000000000003</v>
      </c>
      <c r="N20" s="5">
        <v>0.74960000000000004</v>
      </c>
      <c r="O20" s="5">
        <v>0.6129</v>
      </c>
      <c r="P20" s="6">
        <v>0.29809999999999998</v>
      </c>
    </row>
    <row r="21" spans="1:16">
      <c r="A21" s="47" t="s">
        <v>42</v>
      </c>
      <c r="B21" s="48">
        <v>1</v>
      </c>
      <c r="C21" s="4">
        <v>1.026</v>
      </c>
      <c r="D21" s="5">
        <v>1.0486</v>
      </c>
      <c r="E21" s="5">
        <v>1.1022000000000001</v>
      </c>
      <c r="F21" s="5">
        <v>1.1617</v>
      </c>
      <c r="G21" s="5">
        <v>1.228</v>
      </c>
      <c r="H21" s="5">
        <v>1.3025</v>
      </c>
      <c r="I21" s="5">
        <v>1.3869</v>
      </c>
      <c r="J21" s="5">
        <v>1.4832000000000001</v>
      </c>
      <c r="K21" s="5">
        <v>1.5943000000000001</v>
      </c>
      <c r="L21" s="5">
        <v>1.7241</v>
      </c>
      <c r="M21" s="5">
        <v>1.8778999999999999</v>
      </c>
      <c r="N21" s="5">
        <v>2.0634999999999999</v>
      </c>
      <c r="O21" s="5">
        <v>2.2925</v>
      </c>
      <c r="P21" s="6">
        <v>3.5</v>
      </c>
    </row>
    <row r="22" spans="1:16">
      <c r="A22" s="47" t="s">
        <v>43</v>
      </c>
      <c r="B22" s="48">
        <v>1</v>
      </c>
      <c r="C22" s="4">
        <v>1.0167999999999999</v>
      </c>
      <c r="D22" s="5">
        <v>1.0772999999999999</v>
      </c>
      <c r="E22" s="5">
        <v>1.1480999999999999</v>
      </c>
      <c r="F22" s="5">
        <v>1.2272000000000001</v>
      </c>
      <c r="G22" s="5">
        <v>1.3182</v>
      </c>
      <c r="H22" s="5">
        <v>1.4236</v>
      </c>
      <c r="I22" s="5">
        <v>1.5475000000000001</v>
      </c>
      <c r="J22" s="5">
        <v>1.6949000000000001</v>
      </c>
      <c r="K22" s="5">
        <v>1.8733</v>
      </c>
      <c r="L22" s="5">
        <v>2.0937999999999999</v>
      </c>
      <c r="M22" s="5">
        <v>2.3730000000000002</v>
      </c>
      <c r="N22" s="5">
        <v>2.7382</v>
      </c>
      <c r="O22" s="5">
        <v>3.2362000000000002</v>
      </c>
      <c r="P22" s="6">
        <v>4.8547000000000002</v>
      </c>
    </row>
    <row r="23" spans="1:16">
      <c r="A23" s="47" t="s">
        <v>44</v>
      </c>
      <c r="B23" s="48">
        <v>1</v>
      </c>
      <c r="C23" s="4">
        <v>1.0317000000000001</v>
      </c>
      <c r="D23" s="5">
        <v>1.0899000000000001</v>
      </c>
      <c r="E23" s="5">
        <v>1.1551</v>
      </c>
      <c r="F23" s="5">
        <v>1.2285999999999999</v>
      </c>
      <c r="G23" s="5">
        <v>1.3121</v>
      </c>
      <c r="H23" s="5">
        <v>1.4077999999999999</v>
      </c>
      <c r="I23" s="5">
        <v>1.5185999999999999</v>
      </c>
      <c r="J23" s="5">
        <v>1.6482000000000001</v>
      </c>
      <c r="K23" s="5">
        <v>1.8021</v>
      </c>
      <c r="L23" s="5">
        <v>1.9876</v>
      </c>
      <c r="M23" s="5">
        <v>2.2158000000000002</v>
      </c>
      <c r="N23" s="5">
        <v>2.5030999999999999</v>
      </c>
      <c r="O23" s="5">
        <v>2.8759999999999999</v>
      </c>
      <c r="P23" s="6">
        <v>6.4391999999999996</v>
      </c>
    </row>
    <row r="24" spans="1:16">
      <c r="A24" s="47" t="s">
        <v>47</v>
      </c>
      <c r="B24" s="48">
        <v>1</v>
      </c>
      <c r="C24" s="4">
        <v>1.0371999999999999</v>
      </c>
      <c r="D24" s="5">
        <v>1.1136999999999999</v>
      </c>
      <c r="E24" s="5">
        <v>1.2022999999999999</v>
      </c>
      <c r="F24" s="5">
        <v>1.1720999999999999</v>
      </c>
      <c r="G24" s="5">
        <v>1.2706</v>
      </c>
      <c r="H24" s="5">
        <v>1.2482</v>
      </c>
      <c r="I24" s="5">
        <v>1.3607</v>
      </c>
      <c r="J24" s="5">
        <v>1.2806</v>
      </c>
      <c r="K24" s="5">
        <v>1.3993</v>
      </c>
      <c r="L24" s="5">
        <v>1.5053000000000001</v>
      </c>
      <c r="M24" s="5">
        <v>1.6866000000000001</v>
      </c>
      <c r="N24" s="5">
        <v>1.9535</v>
      </c>
      <c r="O24" s="5">
        <v>2.4043999999999999</v>
      </c>
      <c r="P24" s="6">
        <v>3.3512</v>
      </c>
    </row>
    <row r="25" spans="1:16">
      <c r="A25" s="47" t="s">
        <v>50</v>
      </c>
      <c r="B25" s="48">
        <v>1</v>
      </c>
      <c r="C25" s="4">
        <v>1.0143</v>
      </c>
      <c r="D25" s="5">
        <v>1.1013999999999999</v>
      </c>
      <c r="E25" s="5">
        <v>1.2049000000000001</v>
      </c>
      <c r="F25" s="5">
        <v>1.0218</v>
      </c>
      <c r="G25" s="5">
        <v>1.1103000000000001</v>
      </c>
      <c r="H25" s="5">
        <v>1.0628</v>
      </c>
      <c r="I25" s="5">
        <v>1.1637</v>
      </c>
      <c r="J25" s="5">
        <v>1.2781</v>
      </c>
      <c r="K25" s="5">
        <v>1.4332</v>
      </c>
      <c r="L25" s="5">
        <v>1.6440999999999999</v>
      </c>
      <c r="M25" s="5">
        <v>1.9508000000000001</v>
      </c>
      <c r="N25" s="5">
        <v>2.4401999999999999</v>
      </c>
      <c r="O25" s="5">
        <v>3.3477999999999999</v>
      </c>
      <c r="P25" s="6">
        <v>5.6116000000000001</v>
      </c>
    </row>
    <row r="26" spans="1:16">
      <c r="A26" s="47" t="s">
        <v>48</v>
      </c>
      <c r="B26" s="48">
        <v>1</v>
      </c>
      <c r="C26" s="4">
        <v>1.0125999999999999</v>
      </c>
      <c r="D26" s="5">
        <v>1.0862000000000001</v>
      </c>
      <c r="E26" s="5">
        <v>1.1716</v>
      </c>
      <c r="F26" s="5">
        <v>1.2278</v>
      </c>
      <c r="G26" s="5">
        <v>1.3380000000000001</v>
      </c>
      <c r="H26" s="5">
        <v>1.4139999999999999</v>
      </c>
      <c r="I26" s="5">
        <v>1.5620000000000001</v>
      </c>
      <c r="J26" s="5">
        <v>1.6800999999999999</v>
      </c>
      <c r="K26" s="5">
        <v>1.8932</v>
      </c>
      <c r="L26" s="5">
        <v>2.0952000000000002</v>
      </c>
      <c r="M26" s="5">
        <v>2.4378000000000002</v>
      </c>
      <c r="N26" s="5">
        <v>2.9137</v>
      </c>
      <c r="O26" s="5">
        <v>3.6206</v>
      </c>
      <c r="P26" s="6">
        <v>8.7034000000000002</v>
      </c>
    </row>
    <row r="30" spans="1:16">
      <c r="A30" s="204" t="s">
        <v>380</v>
      </c>
    </row>
    <row r="33" spans="1:16">
      <c r="A33" s="1" t="s">
        <v>161</v>
      </c>
      <c r="B33" s="8" t="s">
        <v>51</v>
      </c>
      <c r="C33" s="9" t="s">
        <v>15</v>
      </c>
      <c r="D33" s="9" t="s">
        <v>14</v>
      </c>
      <c r="E33" s="9" t="s">
        <v>13</v>
      </c>
      <c r="F33" s="9" t="s">
        <v>4</v>
      </c>
      <c r="G33" s="9" t="s">
        <v>16</v>
      </c>
      <c r="H33" s="9" t="s">
        <v>17</v>
      </c>
      <c r="I33" s="9" t="s">
        <v>18</v>
      </c>
      <c r="J33" s="9" t="s">
        <v>19</v>
      </c>
      <c r="K33" s="9" t="s">
        <v>20</v>
      </c>
      <c r="L33" s="9" t="s">
        <v>21</v>
      </c>
      <c r="M33" s="9" t="s">
        <v>24</v>
      </c>
      <c r="N33" s="9" t="s">
        <v>25</v>
      </c>
      <c r="O33" s="9" t="s">
        <v>22</v>
      </c>
      <c r="P33" s="9" t="s">
        <v>23</v>
      </c>
    </row>
    <row r="34" spans="1:16">
      <c r="A34" s="203" t="s">
        <v>368</v>
      </c>
      <c r="B34" s="3">
        <v>1</v>
      </c>
      <c r="C34" s="205">
        <v>1</v>
      </c>
      <c r="D34" s="205">
        <v>0.98099999999999998</v>
      </c>
      <c r="E34" s="205">
        <v>0.94410000000000005</v>
      </c>
      <c r="F34" s="205">
        <v>0.90800000000000003</v>
      </c>
      <c r="G34" s="205">
        <v>0.87260000000000004</v>
      </c>
      <c r="H34" s="205">
        <v>0.83789999999999998</v>
      </c>
      <c r="I34" s="205">
        <v>0.80379999999999996</v>
      </c>
      <c r="J34" s="205">
        <v>0.77049999999999996</v>
      </c>
      <c r="K34" s="205">
        <v>0.73770000000000002</v>
      </c>
      <c r="L34" s="205">
        <v>0.70399999999999996</v>
      </c>
      <c r="M34" s="205">
        <v>0.65900000000000003</v>
      </c>
      <c r="N34" s="205">
        <v>0.60109999999999997</v>
      </c>
      <c r="O34" s="205">
        <v>0.5302</v>
      </c>
      <c r="P34" s="205">
        <v>0.44640000000000002</v>
      </c>
    </row>
    <row r="35" spans="1:16">
      <c r="A35" s="203" t="s">
        <v>374</v>
      </c>
      <c r="B35" s="3">
        <v>1</v>
      </c>
      <c r="C35" s="205">
        <v>0.98119999999999996</v>
      </c>
      <c r="D35" s="205">
        <v>0.94410000000000005</v>
      </c>
      <c r="E35" s="205">
        <v>0.90690000000000004</v>
      </c>
      <c r="F35" s="205">
        <v>0.86970000000000003</v>
      </c>
      <c r="G35" s="205">
        <v>0.83240000000000003</v>
      </c>
      <c r="H35" s="205">
        <v>0.79510000000000003</v>
      </c>
      <c r="I35" s="205">
        <v>0.75760000000000005</v>
      </c>
      <c r="J35" s="205">
        <v>0.72019999999999995</v>
      </c>
      <c r="K35" s="205">
        <v>0.68120000000000003</v>
      </c>
      <c r="L35" s="205">
        <v>0.63160000000000005</v>
      </c>
      <c r="M35" s="205">
        <v>0.56979999999999997</v>
      </c>
      <c r="N35" s="205">
        <v>0.496</v>
      </c>
      <c r="O35" s="205">
        <v>0.41020000000000001</v>
      </c>
      <c r="P35" s="205">
        <v>0.31219999999999998</v>
      </c>
    </row>
    <row r="36" spans="1:16">
      <c r="A36" s="203" t="s">
        <v>378</v>
      </c>
      <c r="B36" s="3">
        <v>1</v>
      </c>
      <c r="C36" s="205">
        <v>1</v>
      </c>
      <c r="D36" s="205">
        <v>0.97870000000000001</v>
      </c>
      <c r="E36" s="205">
        <v>0.94110000000000005</v>
      </c>
      <c r="F36" s="205">
        <v>0.90400000000000003</v>
      </c>
      <c r="G36" s="205">
        <v>0.86729999999999996</v>
      </c>
      <c r="H36" s="205">
        <v>0.83089999999999997</v>
      </c>
      <c r="I36" s="205">
        <v>0.79500000000000004</v>
      </c>
      <c r="J36" s="205">
        <v>0.75939999999999996</v>
      </c>
      <c r="K36" s="205">
        <v>0.72419999999999995</v>
      </c>
      <c r="L36" s="205">
        <v>0.6875</v>
      </c>
      <c r="M36" s="205">
        <v>0.63739999999999997</v>
      </c>
      <c r="N36" s="205">
        <v>0.57230000000000003</v>
      </c>
      <c r="O36" s="205">
        <v>0.49199999999999999</v>
      </c>
      <c r="P36" s="205">
        <v>0.39650000000000002</v>
      </c>
    </row>
    <row r="37" spans="1:16">
      <c r="A37" s="203" t="s">
        <v>370</v>
      </c>
      <c r="B37" s="3">
        <v>1</v>
      </c>
      <c r="C37" s="205">
        <v>0.97829999999999995</v>
      </c>
      <c r="D37" s="205">
        <v>0.94410000000000005</v>
      </c>
      <c r="E37" s="205">
        <v>0.90839999999999999</v>
      </c>
      <c r="F37" s="205">
        <v>0.87109999999999999</v>
      </c>
      <c r="G37" s="205">
        <v>0.83240000000000003</v>
      </c>
      <c r="H37" s="205">
        <v>0.79239999999999999</v>
      </c>
      <c r="I37" s="205">
        <v>0.751</v>
      </c>
      <c r="J37" s="205">
        <v>0.70840000000000003</v>
      </c>
      <c r="K37" s="205">
        <v>0.66469999999999996</v>
      </c>
      <c r="L37" s="205">
        <v>0.61480000000000001</v>
      </c>
      <c r="M37" s="205">
        <v>0.55559999999999998</v>
      </c>
      <c r="N37" s="205">
        <v>0.4869</v>
      </c>
      <c r="O37" s="205">
        <v>0.40899999999999997</v>
      </c>
      <c r="P37" s="205">
        <v>0.32190000000000002</v>
      </c>
    </row>
    <row r="38" spans="1:16">
      <c r="A38" s="203" t="s">
        <v>379</v>
      </c>
      <c r="B38" s="3">
        <v>1</v>
      </c>
      <c r="C38" s="205">
        <v>0.9929</v>
      </c>
      <c r="D38" s="205">
        <v>0.95630000000000004</v>
      </c>
      <c r="E38" s="205">
        <v>0.91920000000000002</v>
      </c>
      <c r="F38" s="205">
        <v>0.88139999999999996</v>
      </c>
      <c r="G38" s="205">
        <v>0.84319999999999995</v>
      </c>
      <c r="H38" s="205">
        <v>0.8044</v>
      </c>
      <c r="I38" s="205">
        <v>0.7651</v>
      </c>
      <c r="J38" s="205">
        <v>0.72540000000000004</v>
      </c>
      <c r="K38" s="205">
        <v>0.68479999999999996</v>
      </c>
      <c r="L38" s="205">
        <v>0.63539999999999996</v>
      </c>
      <c r="M38" s="205">
        <v>0.5746</v>
      </c>
      <c r="N38" s="205">
        <v>0.50239999999999996</v>
      </c>
      <c r="O38" s="205">
        <v>0.41880000000000001</v>
      </c>
      <c r="P38" s="205">
        <v>0.32390000000000002</v>
      </c>
    </row>
    <row r="39" spans="1:16">
      <c r="A39" s="203" t="s">
        <v>50</v>
      </c>
      <c r="B39" s="3">
        <v>1</v>
      </c>
      <c r="C39" s="205">
        <v>1</v>
      </c>
      <c r="D39" s="205">
        <v>1.0732999999999999</v>
      </c>
      <c r="E39" s="205">
        <v>1.1772</v>
      </c>
      <c r="F39" s="205">
        <v>1.2948999999999999</v>
      </c>
      <c r="G39" s="205">
        <v>1.43</v>
      </c>
      <c r="H39" s="205">
        <v>1.5872999999999999</v>
      </c>
      <c r="I39" s="205">
        <v>1.7735000000000001</v>
      </c>
      <c r="J39" s="205">
        <v>1.9984999999999999</v>
      </c>
      <c r="K39" s="205">
        <v>1.9717</v>
      </c>
      <c r="L39" s="205">
        <v>2.2786</v>
      </c>
      <c r="M39" s="205">
        <v>2.6842999999999999</v>
      </c>
      <c r="N39" s="205">
        <v>3.2477</v>
      </c>
      <c r="O39" s="205">
        <v>4.0861000000000001</v>
      </c>
      <c r="P39" s="205">
        <v>5.4702000000000002</v>
      </c>
    </row>
    <row r="40" spans="1:16">
      <c r="A40" s="203" t="s">
        <v>42</v>
      </c>
      <c r="B40" s="3">
        <v>1</v>
      </c>
      <c r="C40" s="205">
        <v>1.0205</v>
      </c>
      <c r="D40" s="205">
        <v>1.0714999999999999</v>
      </c>
      <c r="E40" s="205">
        <v>1.1254999999999999</v>
      </c>
      <c r="F40" s="205">
        <v>1.1826000000000001</v>
      </c>
      <c r="G40" s="205">
        <v>1.2430000000000001</v>
      </c>
      <c r="H40" s="205">
        <v>1.3070999999999999</v>
      </c>
      <c r="I40" s="205">
        <v>1.3751</v>
      </c>
      <c r="J40" s="205">
        <v>1.4473</v>
      </c>
      <c r="K40" s="205">
        <v>1.5242</v>
      </c>
      <c r="L40" s="205">
        <v>1.6061000000000001</v>
      </c>
      <c r="M40" s="205">
        <v>1.7029000000000001</v>
      </c>
      <c r="N40" s="205">
        <v>1.8509</v>
      </c>
      <c r="O40" s="205">
        <v>2.0785</v>
      </c>
      <c r="P40" s="205">
        <v>2.4405999999999999</v>
      </c>
    </row>
    <row r="41" spans="1:16">
      <c r="A41" s="203" t="s">
        <v>49</v>
      </c>
      <c r="B41" s="3">
        <v>1</v>
      </c>
      <c r="C41" s="205">
        <v>0.99319999999999997</v>
      </c>
      <c r="D41" s="205">
        <v>1.1368</v>
      </c>
      <c r="E41" s="205">
        <v>1.0971</v>
      </c>
      <c r="F41" s="205">
        <v>1.0597000000000001</v>
      </c>
      <c r="G41" s="205">
        <v>1.0187999999999999</v>
      </c>
      <c r="H41" s="205">
        <v>0.97740000000000005</v>
      </c>
      <c r="I41" s="205">
        <v>0.9355</v>
      </c>
      <c r="J41" s="205">
        <v>0.88619999999999999</v>
      </c>
      <c r="K41" s="205">
        <v>0.82489999999999997</v>
      </c>
      <c r="L41" s="205">
        <v>0.75149999999999995</v>
      </c>
      <c r="M41" s="205">
        <v>0.66610000000000003</v>
      </c>
      <c r="N41" s="205">
        <v>0.56859999999999999</v>
      </c>
      <c r="O41" s="205">
        <v>0.4592</v>
      </c>
      <c r="P41" s="205">
        <v>0.33789999999999998</v>
      </c>
    </row>
    <row r="42" spans="1:16">
      <c r="A42" s="203" t="s">
        <v>48</v>
      </c>
      <c r="B42" s="3">
        <v>1</v>
      </c>
      <c r="C42" s="205">
        <v>1.0236000000000001</v>
      </c>
      <c r="D42" s="205">
        <v>1.1297999999999999</v>
      </c>
      <c r="E42" s="205">
        <v>1.2495000000000001</v>
      </c>
      <c r="F42" s="205">
        <v>1.2649999999999999</v>
      </c>
      <c r="G42" s="205">
        <v>1.4077</v>
      </c>
      <c r="H42" s="205">
        <v>1.5731999999999999</v>
      </c>
      <c r="I42" s="205">
        <v>1.768</v>
      </c>
      <c r="J42" s="205">
        <v>2.0005999999999999</v>
      </c>
      <c r="K42" s="205">
        <v>2.0428000000000002</v>
      </c>
      <c r="L42" s="205">
        <v>2.3589000000000002</v>
      </c>
      <c r="M42" s="205">
        <v>2.7698</v>
      </c>
      <c r="N42" s="205">
        <v>3.3386999999999998</v>
      </c>
      <c r="O42" s="205">
        <v>4.1829999999999998</v>
      </c>
      <c r="P42" s="205">
        <v>5.5753000000000004</v>
      </c>
    </row>
    <row r="43" spans="1:16">
      <c r="A43" s="203" t="s">
        <v>44</v>
      </c>
      <c r="B43" s="3">
        <v>1</v>
      </c>
      <c r="C43" s="205">
        <v>1.0323</v>
      </c>
      <c r="D43" s="205">
        <v>1.0905</v>
      </c>
      <c r="E43" s="205">
        <v>1.1536999999999999</v>
      </c>
      <c r="F43" s="205">
        <v>1.2225999999999999</v>
      </c>
      <c r="G43" s="205">
        <v>1.2982</v>
      </c>
      <c r="H43" s="205">
        <v>1.3814</v>
      </c>
      <c r="I43" s="205">
        <v>1.4736</v>
      </c>
      <c r="J43" s="205">
        <v>1.5764</v>
      </c>
      <c r="K43" s="205">
        <v>1.6928000000000001</v>
      </c>
      <c r="L43" s="205">
        <v>1.8499000000000001</v>
      </c>
      <c r="M43" s="205">
        <v>2.0771000000000002</v>
      </c>
      <c r="N43" s="205">
        <v>2.4192999999999998</v>
      </c>
      <c r="O43" s="205">
        <v>2.9746000000000001</v>
      </c>
      <c r="P43" s="205">
        <v>4.0010000000000003</v>
      </c>
    </row>
    <row r="44" spans="1:16">
      <c r="A44" s="203" t="s">
        <v>43</v>
      </c>
      <c r="B44" s="3">
        <v>1</v>
      </c>
      <c r="C44" s="205">
        <v>1.0024</v>
      </c>
      <c r="D44" s="205">
        <v>1.0637000000000001</v>
      </c>
      <c r="E44" s="205">
        <v>1.1306</v>
      </c>
      <c r="F44" s="205">
        <v>1.2037</v>
      </c>
      <c r="G44" s="205">
        <v>1.284</v>
      </c>
      <c r="H44" s="205">
        <v>1.3728</v>
      </c>
      <c r="I44" s="205">
        <v>1.4715</v>
      </c>
      <c r="J44" s="205">
        <v>1.5819000000000001</v>
      </c>
      <c r="K44" s="205">
        <v>1.7128000000000001</v>
      </c>
      <c r="L44" s="205">
        <v>1.8944000000000001</v>
      </c>
      <c r="M44" s="205">
        <v>2.1558999999999999</v>
      </c>
      <c r="N44" s="205">
        <v>2.5533000000000001</v>
      </c>
      <c r="O44" s="205">
        <v>3.2130000000000001</v>
      </c>
      <c r="P44" s="205">
        <v>4.4938000000000002</v>
      </c>
    </row>
    <row r="45" spans="1:16">
      <c r="A45" s="203" t="s">
        <v>47</v>
      </c>
      <c r="B45" s="3">
        <v>1</v>
      </c>
      <c r="C45" s="205">
        <v>1.0367999999999999</v>
      </c>
      <c r="D45" s="205">
        <v>1.1164000000000001</v>
      </c>
      <c r="E45" s="205">
        <v>1.2061999999999999</v>
      </c>
      <c r="F45" s="205">
        <v>1.133</v>
      </c>
      <c r="G45" s="205">
        <v>1.2346999999999999</v>
      </c>
      <c r="H45" s="205">
        <v>1.3533999999999999</v>
      </c>
      <c r="I45" s="205">
        <v>1.4938</v>
      </c>
      <c r="J45" s="205">
        <v>1.6631</v>
      </c>
      <c r="K45" s="205">
        <v>1.5282</v>
      </c>
      <c r="L45" s="205">
        <v>1.7433000000000001</v>
      </c>
      <c r="M45" s="205">
        <v>2.0244</v>
      </c>
      <c r="N45" s="205">
        <v>2.4079000000000002</v>
      </c>
      <c r="O45" s="205">
        <v>2.9630999999999998</v>
      </c>
      <c r="P45" s="205">
        <v>3.8399000000000001</v>
      </c>
    </row>
    <row r="48" spans="1:16">
      <c r="A48" s="1" t="s">
        <v>161</v>
      </c>
      <c r="B48" s="45" t="s">
        <v>162</v>
      </c>
      <c r="C48" s="9" t="s">
        <v>163</v>
      </c>
      <c r="D48" s="9" t="s">
        <v>164</v>
      </c>
      <c r="E48" s="9" t="s">
        <v>165</v>
      </c>
      <c r="F48" s="9" t="s">
        <v>166</v>
      </c>
      <c r="G48" s="9" t="s">
        <v>167</v>
      </c>
      <c r="H48" s="9" t="s">
        <v>168</v>
      </c>
      <c r="I48" s="9" t="s">
        <v>169</v>
      </c>
      <c r="J48" s="9" t="s">
        <v>170</v>
      </c>
      <c r="K48" s="9" t="s">
        <v>171</v>
      </c>
      <c r="L48" s="9" t="s">
        <v>199</v>
      </c>
      <c r="M48" s="9" t="s">
        <v>200</v>
      </c>
      <c r="N48" s="9" t="s">
        <v>201</v>
      </c>
      <c r="O48" s="9" t="s">
        <v>202</v>
      </c>
      <c r="P48" s="9" t="s">
        <v>203</v>
      </c>
    </row>
    <row r="49" spans="1:16">
      <c r="A49" s="203" t="s">
        <v>368</v>
      </c>
      <c r="B49" s="48">
        <v>1</v>
      </c>
      <c r="C49" s="206">
        <v>0.99990000000000001</v>
      </c>
      <c r="D49" s="206">
        <v>0.96679999999999999</v>
      </c>
      <c r="E49" s="206">
        <v>0.9345</v>
      </c>
      <c r="F49" s="206">
        <v>0.90310000000000001</v>
      </c>
      <c r="G49" s="206">
        <v>0.87260000000000004</v>
      </c>
      <c r="H49" s="206">
        <v>0.84289999999999998</v>
      </c>
      <c r="I49" s="206">
        <v>0.81389999999999996</v>
      </c>
      <c r="J49" s="206">
        <v>0.78580000000000005</v>
      </c>
      <c r="K49" s="206">
        <v>0.75839999999999996</v>
      </c>
      <c r="L49" s="206">
        <v>0.73170000000000002</v>
      </c>
      <c r="M49" s="206">
        <v>0.6946</v>
      </c>
      <c r="N49" s="206">
        <v>0.63959999999999995</v>
      </c>
      <c r="O49" s="206">
        <v>0.56659999999999999</v>
      </c>
      <c r="P49" s="206">
        <v>0.47570000000000001</v>
      </c>
    </row>
    <row r="50" spans="1:16">
      <c r="A50" s="203" t="s">
        <v>374</v>
      </c>
      <c r="B50" s="48">
        <v>1</v>
      </c>
      <c r="C50" s="206">
        <v>0.9849</v>
      </c>
      <c r="D50" s="206">
        <v>0.95320000000000005</v>
      </c>
      <c r="E50" s="206">
        <v>0.92059999999999997</v>
      </c>
      <c r="F50" s="206">
        <v>0.8871</v>
      </c>
      <c r="G50" s="206">
        <v>0.85270000000000001</v>
      </c>
      <c r="H50" s="206">
        <v>0.81740000000000002</v>
      </c>
      <c r="I50" s="206">
        <v>0.78139999999999998</v>
      </c>
      <c r="J50" s="206">
        <v>0.74460000000000004</v>
      </c>
      <c r="K50" s="206">
        <v>0.70699999999999996</v>
      </c>
      <c r="L50" s="206">
        <v>0.66510000000000002</v>
      </c>
      <c r="M50" s="206">
        <v>0.60760000000000003</v>
      </c>
      <c r="N50" s="206">
        <v>0.53410000000000002</v>
      </c>
      <c r="O50" s="206">
        <v>0.4446</v>
      </c>
      <c r="P50" s="206">
        <v>0.33900000000000002</v>
      </c>
    </row>
    <row r="51" spans="1:16">
      <c r="A51" s="203" t="s">
        <v>370</v>
      </c>
      <c r="B51" s="48">
        <v>1</v>
      </c>
      <c r="C51" s="206">
        <v>0.98240000000000005</v>
      </c>
      <c r="D51" s="206">
        <v>0.95130000000000003</v>
      </c>
      <c r="E51" s="206">
        <v>0.92079999999999995</v>
      </c>
      <c r="F51" s="206">
        <v>0.89090000000000003</v>
      </c>
      <c r="G51" s="206">
        <v>0.86160000000000003</v>
      </c>
      <c r="H51" s="206">
        <v>0.83289999999999997</v>
      </c>
      <c r="I51" s="206">
        <v>0.80469999999999997</v>
      </c>
      <c r="J51" s="206">
        <v>0.77700000000000002</v>
      </c>
      <c r="K51" s="206">
        <v>0.74399999999999999</v>
      </c>
      <c r="L51" s="206">
        <v>0.69699999999999995</v>
      </c>
      <c r="M51" s="206">
        <v>0.63600000000000001</v>
      </c>
      <c r="N51" s="206">
        <v>0.56089999999999995</v>
      </c>
      <c r="O51" s="206">
        <v>0.4718</v>
      </c>
      <c r="P51" s="206">
        <v>0.36859999999999998</v>
      </c>
    </row>
    <row r="52" spans="1:16">
      <c r="A52" s="203" t="s">
        <v>50</v>
      </c>
      <c r="B52" s="48">
        <v>1</v>
      </c>
      <c r="C52" s="206">
        <v>1</v>
      </c>
      <c r="D52" s="206">
        <v>1.0186999999999999</v>
      </c>
      <c r="E52" s="206">
        <v>1.0855999999999999</v>
      </c>
      <c r="F52" s="206">
        <v>1.0078</v>
      </c>
      <c r="G52" s="206">
        <v>1.0872999999999999</v>
      </c>
      <c r="H52" s="206">
        <v>0.96530000000000005</v>
      </c>
      <c r="I52" s="206">
        <v>1.0589999999999999</v>
      </c>
      <c r="J52" s="206">
        <v>1.1746000000000001</v>
      </c>
      <c r="K52" s="206">
        <v>1.3205</v>
      </c>
      <c r="L52" s="206">
        <v>1.5103</v>
      </c>
      <c r="M52" s="206">
        <v>1.7672000000000001</v>
      </c>
      <c r="N52" s="206">
        <v>2.1341000000000001</v>
      </c>
      <c r="O52" s="206">
        <v>2.7</v>
      </c>
      <c r="P52" s="206">
        <v>3.6863000000000001</v>
      </c>
    </row>
    <row r="53" spans="1:16">
      <c r="A53" s="203" t="s">
        <v>42</v>
      </c>
      <c r="B53" s="48">
        <v>1</v>
      </c>
      <c r="C53" s="206">
        <v>1.0136000000000001</v>
      </c>
      <c r="D53" s="206">
        <v>1.0630999999999999</v>
      </c>
      <c r="E53" s="206">
        <v>1.1158999999999999</v>
      </c>
      <c r="F53" s="206">
        <v>1.1724000000000001</v>
      </c>
      <c r="G53" s="206">
        <v>1.2330000000000001</v>
      </c>
      <c r="H53" s="206">
        <v>1.2981</v>
      </c>
      <c r="I53" s="206">
        <v>1.3683000000000001</v>
      </c>
      <c r="J53" s="206">
        <v>1.4441999999999999</v>
      </c>
      <c r="K53" s="206">
        <v>1.5266999999999999</v>
      </c>
      <c r="L53" s="206">
        <v>1.6166</v>
      </c>
      <c r="M53" s="206">
        <v>1.7149000000000001</v>
      </c>
      <c r="N53" s="206">
        <v>1.8492999999999999</v>
      </c>
      <c r="O53" s="206">
        <v>2.0562999999999998</v>
      </c>
      <c r="P53" s="206">
        <v>2.3824999999999998</v>
      </c>
    </row>
    <row r="54" spans="1:16">
      <c r="A54" s="203" t="s">
        <v>49</v>
      </c>
      <c r="B54" s="48">
        <v>1</v>
      </c>
      <c r="C54" s="206">
        <v>0.99570000000000003</v>
      </c>
      <c r="D54" s="206">
        <v>0.96089999999999998</v>
      </c>
      <c r="E54" s="206">
        <v>0.9244</v>
      </c>
      <c r="F54" s="206">
        <v>0.96619999999999995</v>
      </c>
      <c r="G54" s="206">
        <v>0.92300000000000004</v>
      </c>
      <c r="H54" s="206">
        <v>0.94569999999999999</v>
      </c>
      <c r="I54" s="206">
        <v>0.89580000000000004</v>
      </c>
      <c r="J54" s="206">
        <v>1.0788</v>
      </c>
      <c r="K54" s="206">
        <v>1.0111000000000001</v>
      </c>
      <c r="L54" s="206">
        <v>0.93920000000000003</v>
      </c>
      <c r="M54" s="206">
        <v>0.84830000000000005</v>
      </c>
      <c r="N54" s="206">
        <v>0.73599999999999999</v>
      </c>
      <c r="O54" s="206">
        <v>0.60250000000000004</v>
      </c>
      <c r="P54" s="206">
        <v>0.44769999999999999</v>
      </c>
    </row>
    <row r="55" spans="1:16">
      <c r="A55" s="203" t="s">
        <v>48</v>
      </c>
      <c r="B55" s="48">
        <v>1</v>
      </c>
      <c r="C55" s="206">
        <v>1.0438000000000001</v>
      </c>
      <c r="D55" s="206">
        <v>1.1217999999999999</v>
      </c>
      <c r="E55" s="206">
        <v>1.2110000000000001</v>
      </c>
      <c r="F55" s="206">
        <v>1.2293000000000001</v>
      </c>
      <c r="G55" s="206">
        <v>1.3425</v>
      </c>
      <c r="H55" s="206">
        <v>1.3674999999999999</v>
      </c>
      <c r="I55" s="206">
        <v>1.5184</v>
      </c>
      <c r="J55" s="206">
        <v>1.5566</v>
      </c>
      <c r="K55" s="206">
        <v>1.7730999999999999</v>
      </c>
      <c r="L55" s="206">
        <v>1.8402000000000001</v>
      </c>
      <c r="M55" s="206">
        <v>2.1894</v>
      </c>
      <c r="N55" s="206">
        <v>2.6989000000000001</v>
      </c>
      <c r="O55" s="206">
        <v>3.4861</v>
      </c>
      <c r="P55" s="206">
        <v>4.7840999999999996</v>
      </c>
    </row>
    <row r="56" spans="1:16">
      <c r="A56" s="203" t="s">
        <v>44</v>
      </c>
      <c r="B56" s="48">
        <v>1</v>
      </c>
      <c r="C56" s="206">
        <v>1.0385</v>
      </c>
      <c r="D56" s="206">
        <v>1.0972</v>
      </c>
      <c r="E56" s="206">
        <v>1.1608000000000001</v>
      </c>
      <c r="F56" s="206">
        <v>1.2299</v>
      </c>
      <c r="G56" s="206">
        <v>1.3050999999999999</v>
      </c>
      <c r="H56" s="206">
        <v>1.3875999999999999</v>
      </c>
      <c r="I56" s="206">
        <v>1.4782999999999999</v>
      </c>
      <c r="J56" s="206">
        <v>1.5787</v>
      </c>
      <c r="K56" s="206">
        <v>1.6917</v>
      </c>
      <c r="L56" s="206">
        <v>1.8448</v>
      </c>
      <c r="M56" s="206">
        <v>2.0674000000000001</v>
      </c>
      <c r="N56" s="206">
        <v>2.4041999999999999</v>
      </c>
      <c r="O56" s="206">
        <v>2.9521999999999999</v>
      </c>
      <c r="P56" s="206">
        <v>3.9676</v>
      </c>
    </row>
    <row r="57" spans="1:16">
      <c r="A57" s="203" t="s">
        <v>43</v>
      </c>
      <c r="B57" s="48">
        <v>1</v>
      </c>
      <c r="C57" s="206">
        <v>1.0128999999999999</v>
      </c>
      <c r="D57" s="206">
        <v>1.0708</v>
      </c>
      <c r="E57" s="206">
        <v>1.1351</v>
      </c>
      <c r="F57" s="206">
        <v>1.2070000000000001</v>
      </c>
      <c r="G57" s="206">
        <v>1.2881</v>
      </c>
      <c r="H57" s="206">
        <v>1.38</v>
      </c>
      <c r="I57" s="206">
        <v>1.4854000000000001</v>
      </c>
      <c r="J57" s="206">
        <v>1.6073</v>
      </c>
      <c r="K57" s="206">
        <v>1.7502</v>
      </c>
      <c r="L57" s="206">
        <v>1.9198999999999999</v>
      </c>
      <c r="M57" s="206">
        <v>2.1547999999999998</v>
      </c>
      <c r="N57" s="206">
        <v>2.5211999999999999</v>
      </c>
      <c r="O57" s="206">
        <v>3.1395</v>
      </c>
      <c r="P57" s="206">
        <v>4.3531000000000004</v>
      </c>
    </row>
    <row r="58" spans="1:16">
      <c r="A58" s="203" t="s">
        <v>47</v>
      </c>
      <c r="B58" s="48">
        <v>1</v>
      </c>
      <c r="C58" s="206">
        <v>1.0462</v>
      </c>
      <c r="D58" s="206">
        <v>1.1125</v>
      </c>
      <c r="E58" s="206">
        <v>1.1867000000000001</v>
      </c>
      <c r="F58" s="206">
        <v>1.1551</v>
      </c>
      <c r="G58" s="206">
        <v>1.242</v>
      </c>
      <c r="H58" s="206">
        <v>1.2252000000000001</v>
      </c>
      <c r="I58" s="206">
        <v>1.3317000000000001</v>
      </c>
      <c r="J58" s="206">
        <v>1.3036000000000001</v>
      </c>
      <c r="K58" s="206">
        <v>1.4384999999999999</v>
      </c>
      <c r="L58" s="206">
        <v>1.3885000000000001</v>
      </c>
      <c r="M58" s="206">
        <v>1.5670999999999999</v>
      </c>
      <c r="N58" s="206">
        <v>1.7970999999999999</v>
      </c>
      <c r="O58" s="206">
        <v>2.1042999999999998</v>
      </c>
      <c r="P58" s="206">
        <v>2.5360999999999998</v>
      </c>
    </row>
    <row r="110" spans="1:1" s="211" customFormat="1">
      <c r="A110" s="210" t="s">
        <v>398</v>
      </c>
    </row>
    <row r="111" spans="1:1" s="211" customFormat="1">
      <c r="A111" s="212" t="s">
        <v>399</v>
      </c>
    </row>
  </sheetData>
  <phoneticPr fontId="2"/>
  <hyperlinks>
    <hyperlink ref="A30" r:id="rId1" xr:uid="{DD6D6855-4B35-DC47-AA49-09003B6AF819}"/>
  </hyperlinks>
  <pageMargins left="0.75" right="0.75" top="1" bottom="1" header="0.5" footer="0.5"/>
  <pageSetup paperSize="9" orientation="portrait" horizontalDpi="4294967292" verticalDpi="4294967292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2"/>
  <sheetViews>
    <sheetView workbookViewId="0">
      <selection activeCell="G1" sqref="G1:G1048576"/>
    </sheetView>
  </sheetViews>
  <sheetFormatPr defaultColWidth="9.15234375" defaultRowHeight="13.9"/>
  <cols>
    <col min="1" max="1" width="4" style="13" customWidth="1"/>
    <col min="2" max="2" width="4.69140625" style="13" customWidth="1"/>
    <col min="3" max="3" width="10.84375" style="13" customWidth="1"/>
    <col min="4" max="4" width="13.4609375" style="13" customWidth="1"/>
    <col min="5" max="5" width="28.69140625" style="13" customWidth="1"/>
    <col min="6" max="6" width="5.4609375" style="13" customWidth="1"/>
    <col min="7" max="7" width="6.4609375" style="13" hidden="1" customWidth="1"/>
    <col min="8" max="8" width="6.4609375" style="13" customWidth="1"/>
    <col min="9" max="9" width="9" style="13" hidden="1" customWidth="1"/>
    <col min="10" max="10" width="8.3046875" style="13" hidden="1" customWidth="1"/>
    <col min="11" max="12" width="9.15234375" style="13" hidden="1" customWidth="1"/>
    <col min="13" max="13" width="6" style="55" customWidth="1"/>
    <col min="14" max="14" width="6.15234375" style="13" customWidth="1"/>
    <col min="15" max="18" width="9.15234375" style="13" hidden="1" customWidth="1"/>
    <col min="19" max="19" width="6" style="55" customWidth="1"/>
    <col min="20" max="20" width="6.3046875" style="13" customWidth="1"/>
    <col min="21" max="24" width="9.15234375" style="13" hidden="1" customWidth="1"/>
    <col min="25" max="25" width="6" style="55" customWidth="1"/>
    <col min="26" max="26" width="5.69140625" style="13" customWidth="1"/>
    <col min="27" max="30" width="9.15234375" style="13" hidden="1" customWidth="1"/>
    <col min="31" max="31" width="6" style="55" customWidth="1"/>
    <col min="32" max="32" width="6.15234375" style="13" customWidth="1"/>
    <col min="33" max="36" width="9.15234375" style="13" hidden="1" customWidth="1"/>
    <col min="37" max="37" width="6" style="55" customWidth="1"/>
    <col min="38" max="38" width="6.3046875" style="13" customWidth="1"/>
    <col min="39" max="39" width="9" style="13" hidden="1" customWidth="1"/>
    <col min="40" max="40" width="8.3046875" style="13" hidden="1" customWidth="1"/>
    <col min="41" max="42" width="9.15234375" style="13" hidden="1" customWidth="1"/>
    <col min="43" max="43" width="6" style="55" customWidth="1"/>
    <col min="44" max="44" width="6.15234375" style="13" customWidth="1"/>
    <col min="45" max="48" width="9.15234375" style="13" hidden="1" customWidth="1"/>
    <col min="49" max="49" width="6" style="55" customWidth="1"/>
    <col min="50" max="50" width="5.4609375" style="13" customWidth="1"/>
    <col min="51" max="54" width="9.15234375" style="13" hidden="1" customWidth="1"/>
    <col min="55" max="55" width="6" style="55" customWidth="1"/>
    <col min="56" max="56" width="6.4609375" style="13" customWidth="1"/>
    <col min="57" max="60" width="9.15234375" style="13" hidden="1" customWidth="1"/>
    <col min="61" max="61" width="6" style="55" customWidth="1"/>
    <col min="62" max="62" width="2.3046875" style="13" customWidth="1"/>
    <col min="63" max="63" width="5.3046875" style="13" customWidth="1"/>
    <col min="64" max="64" width="7" style="13" hidden="1" customWidth="1"/>
    <col min="65" max="68" width="9.15234375" style="13" hidden="1" customWidth="1"/>
    <col min="69" max="69" width="6" style="55" customWidth="1"/>
    <col min="70" max="70" width="1.4609375" style="13" customWidth="1"/>
    <col min="71" max="71" width="13.3046875" style="56" customWidth="1"/>
    <col min="72" max="72" width="1.15234375" style="13" customWidth="1"/>
    <col min="73" max="73" width="6.15234375" style="57" customWidth="1"/>
    <col min="74" max="16384" width="9.15234375" style="13"/>
  </cols>
  <sheetData>
    <row r="1" spans="1:73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82">
        <v>100</v>
      </c>
      <c r="I1" s="80" t="s">
        <v>172</v>
      </c>
      <c r="J1" s="80" t="s">
        <v>173</v>
      </c>
      <c r="K1" s="80" t="s">
        <v>196</v>
      </c>
      <c r="L1" s="80" t="s">
        <v>175</v>
      </c>
      <c r="M1" s="81" t="s">
        <v>46</v>
      </c>
      <c r="N1" s="79" t="s">
        <v>44</v>
      </c>
      <c r="O1" s="80" t="s">
        <v>172</v>
      </c>
      <c r="P1" s="80" t="s">
        <v>173</v>
      </c>
      <c r="Q1" s="80" t="s">
        <v>179</v>
      </c>
      <c r="R1" s="80" t="s">
        <v>175</v>
      </c>
      <c r="S1" s="81" t="s">
        <v>46</v>
      </c>
      <c r="T1" s="82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 t="s">
        <v>42</v>
      </c>
      <c r="AA1" s="80" t="s">
        <v>172</v>
      </c>
      <c r="AB1" s="80" t="s">
        <v>173</v>
      </c>
      <c r="AC1" s="80" t="s">
        <v>176</v>
      </c>
      <c r="AD1" s="80" t="s">
        <v>175</v>
      </c>
      <c r="AE1" s="81" t="s">
        <v>46</v>
      </c>
      <c r="AF1" s="82">
        <v>400</v>
      </c>
      <c r="AG1" s="80" t="s">
        <v>172</v>
      </c>
      <c r="AH1" s="80" t="s">
        <v>173</v>
      </c>
      <c r="AI1" s="80" t="s">
        <v>184</v>
      </c>
      <c r="AJ1" s="80" t="s">
        <v>175</v>
      </c>
      <c r="AK1" s="81" t="s">
        <v>46</v>
      </c>
      <c r="AL1" s="82" t="s">
        <v>49</v>
      </c>
      <c r="AM1" s="80" t="s">
        <v>172</v>
      </c>
      <c r="AN1" s="80" t="s">
        <v>173</v>
      </c>
      <c r="AO1" s="80" t="s">
        <v>174</v>
      </c>
      <c r="AP1" s="80" t="s">
        <v>175</v>
      </c>
      <c r="AQ1" s="81" t="s">
        <v>46</v>
      </c>
      <c r="AR1" s="82" t="s">
        <v>50</v>
      </c>
      <c r="AS1" s="80" t="s">
        <v>172</v>
      </c>
      <c r="AT1" s="80" t="s">
        <v>173</v>
      </c>
      <c r="AU1" s="80" t="s">
        <v>186</v>
      </c>
      <c r="AV1" s="80" t="s">
        <v>175</v>
      </c>
      <c r="AW1" s="81" t="s">
        <v>46</v>
      </c>
      <c r="AX1" s="82" t="s">
        <v>43</v>
      </c>
      <c r="AY1" s="80" t="s">
        <v>172</v>
      </c>
      <c r="AZ1" s="80" t="s">
        <v>173</v>
      </c>
      <c r="BA1" s="80" t="s">
        <v>185</v>
      </c>
      <c r="BB1" s="80" t="s">
        <v>175</v>
      </c>
      <c r="BC1" s="81" t="s">
        <v>46</v>
      </c>
      <c r="BD1" s="82" t="s">
        <v>48</v>
      </c>
      <c r="BE1" s="80" t="s">
        <v>172</v>
      </c>
      <c r="BF1" s="80" t="s">
        <v>173</v>
      </c>
      <c r="BG1" s="80" t="s">
        <v>180</v>
      </c>
      <c r="BH1" s="80" t="s">
        <v>175</v>
      </c>
      <c r="BI1" s="81" t="s">
        <v>46</v>
      </c>
      <c r="BJ1" s="314">
        <v>1500</v>
      </c>
      <c r="BK1" s="315"/>
      <c r="BL1" s="69" t="s">
        <v>182</v>
      </c>
      <c r="BM1" s="80" t="s">
        <v>172</v>
      </c>
      <c r="BN1" s="80" t="s">
        <v>173</v>
      </c>
      <c r="BO1" s="80" t="s">
        <v>187</v>
      </c>
      <c r="BP1" s="80" t="s">
        <v>175</v>
      </c>
      <c r="BQ1" s="81" t="s">
        <v>46</v>
      </c>
      <c r="BS1" s="83" t="s">
        <v>183</v>
      </c>
      <c r="BU1" s="84" t="s">
        <v>334</v>
      </c>
    </row>
    <row r="2" spans="1:73" ht="4.5" customHeight="1" thickBot="1">
      <c r="C2" s="12"/>
      <c r="D2" s="12"/>
      <c r="E2" s="12"/>
      <c r="F2" s="12"/>
      <c r="G2" s="12"/>
      <c r="H2" s="59"/>
      <c r="N2" s="58"/>
      <c r="T2" s="59"/>
      <c r="Z2" s="59"/>
      <c r="AF2" s="59"/>
      <c r="AL2" s="59"/>
      <c r="AR2" s="59"/>
      <c r="AX2" s="59"/>
      <c r="BD2" s="59"/>
      <c r="BJ2" s="60"/>
      <c r="BK2" s="60"/>
      <c r="BL2" s="12"/>
    </row>
    <row r="3" spans="1:73">
      <c r="A3" s="65"/>
      <c r="B3" s="71"/>
      <c r="C3" s="72"/>
      <c r="D3" s="72"/>
      <c r="E3" s="72"/>
      <c r="F3" s="132" t="s">
        <v>344</v>
      </c>
      <c r="G3" s="73" t="str">
        <f>VLOOKUP(F3, 'Other specs'!$A$40:$B$50,2)</f>
        <v>W00</v>
      </c>
      <c r="H3" s="92"/>
      <c r="I3" s="72" t="str">
        <f>CONCATENATE($G3, " ",H$1)</f>
        <v>W00 100</v>
      </c>
      <c r="J3" s="72">
        <f>VLOOKUP(I3,LookupW!$A$1:$B$108,2)</f>
        <v>1</v>
      </c>
      <c r="K3" s="72">
        <f>CEILING(J3*H3,0.01)</f>
        <v>0</v>
      </c>
      <c r="L3" s="72">
        <f>IF(K3&gt;0, (FLOOR((17.857*POWER((21-K3),1.81)),1)),0)</f>
        <v>0</v>
      </c>
      <c r="M3" s="107">
        <f>L3</f>
        <v>0</v>
      </c>
      <c r="N3" s="92"/>
      <c r="O3" s="72" t="str">
        <f>CONCATENATE($G3, " ",N$1)</f>
        <v>W00 Long</v>
      </c>
      <c r="P3" s="72">
        <f>VLOOKUP(O3,LookupW!$A$1:$B$108,2)</f>
        <v>1</v>
      </c>
      <c r="Q3" s="72">
        <f>FLOOR(P3*N3,0.01)</f>
        <v>0</v>
      </c>
      <c r="R3" s="72">
        <f>IF(Q3&gt;0,(FLOOR((0.188807*POWER((Q3*100-210),1.41)),1)),0)</f>
        <v>0</v>
      </c>
      <c r="S3" s="107">
        <f>R3</f>
        <v>0</v>
      </c>
      <c r="T3" s="92"/>
      <c r="U3" s="72" t="str">
        <f>CONCATENATE($G3, " ",T$1)</f>
        <v>W00 Shot</v>
      </c>
      <c r="V3" s="72">
        <f>VLOOKUP(U3,LookupW!$A$1:$B$108,2)</f>
        <v>1</v>
      </c>
      <c r="W3" s="72">
        <f>FLOOR(V3*T3,0.01)</f>
        <v>0</v>
      </c>
      <c r="X3" s="72">
        <f>IF(W3&gt;0,(FLOOR((56.0211*POWER((W3-1.5),1.05)),1)),0)</f>
        <v>0</v>
      </c>
      <c r="Y3" s="107">
        <f>X3</f>
        <v>0</v>
      </c>
      <c r="Z3" s="92"/>
      <c r="AA3" s="72" t="str">
        <f>CONCATENATE($G3, " ",Z$1)</f>
        <v>W00 High</v>
      </c>
      <c r="AB3" s="72">
        <f>VLOOKUP(AA3,LookupW!$A$1:$B$108,2)</f>
        <v>1</v>
      </c>
      <c r="AC3" s="72">
        <f>FLOOR(AB3*Z3,0.01)</f>
        <v>0</v>
      </c>
      <c r="AD3" s="72">
        <f>IF(AC3&gt;0, (FLOOR((1.84523*POWER((AC3*100-75),1.348)),1)),0)</f>
        <v>0</v>
      </c>
      <c r="AE3" s="107">
        <f>AD3</f>
        <v>0</v>
      </c>
      <c r="AF3" s="92"/>
      <c r="AG3" s="72" t="str">
        <f>CONCATENATE($G3, " ",AF$1)</f>
        <v>W00 400</v>
      </c>
      <c r="AH3" s="72">
        <f>VLOOKUP(AG3,LookupW!$A$1:$B$108,2)</f>
        <v>1</v>
      </c>
      <c r="AI3" s="72">
        <f>CEILING(AH3*AF3,0.01)</f>
        <v>0</v>
      </c>
      <c r="AJ3" s="72">
        <f>IF(AI3&gt;0, (FLOOR((1.34285*POWER((91.7-AI3),1.81)),1)),0)</f>
        <v>0</v>
      </c>
      <c r="AK3" s="107">
        <f>AJ3</f>
        <v>0</v>
      </c>
      <c r="AL3" s="92"/>
      <c r="AM3" s="72" t="str">
        <f>CONCATENATE($G3, " ",AL$1)</f>
        <v>W00 Hurd</v>
      </c>
      <c r="AN3" s="72">
        <f>VLOOKUP(AM3,LookupW!$A$1:$B$108,2)</f>
        <v>1</v>
      </c>
      <c r="AO3" s="72">
        <f>CEILING(AN3*AL3,0.01)</f>
        <v>0</v>
      </c>
      <c r="AP3" s="72">
        <f>IF(AO3&gt;0, (FLOOR((9.23076*POWER((26.7-AO3),1.835)),1)),0)</f>
        <v>0</v>
      </c>
      <c r="AQ3" s="107">
        <f>AP3</f>
        <v>0</v>
      </c>
      <c r="AR3" s="92"/>
      <c r="AS3" s="72" t="str">
        <f>CONCATENATE($G3, " ",AR$1)</f>
        <v>W00 Disc</v>
      </c>
      <c r="AT3" s="72">
        <f>VLOOKUP(AS3,LookupW!$A$1:$B$108,2)</f>
        <v>1</v>
      </c>
      <c r="AU3" s="72">
        <f>FLOOR(AT3*AR3,0.01)</f>
        <v>0</v>
      </c>
      <c r="AV3" s="72">
        <f>IF(AU3&gt;0,(FLOOR((12.3311*POWER((AU3-3),1.1)),1)), 0)</f>
        <v>0</v>
      </c>
      <c r="AW3" s="107">
        <f>AV3</f>
        <v>0</v>
      </c>
      <c r="AX3" s="92"/>
      <c r="AY3" s="72" t="str">
        <f>CONCATENATE($G3, " ",AX$1)</f>
        <v>W00 Pole</v>
      </c>
      <c r="AZ3" s="72">
        <f>VLOOKUP(AY3,LookupW!$A$1:$B$108,2)</f>
        <v>1</v>
      </c>
      <c r="BA3" s="72">
        <f>FLOOR(AZ3*AX3,0.01)</f>
        <v>0</v>
      </c>
      <c r="BB3" s="72">
        <f>IF(BA3&gt;0, (FLOOR((0.44125*POWER((BA3*100-100),1.35)),1)), 0)</f>
        <v>0</v>
      </c>
      <c r="BC3" s="107">
        <f>BB3</f>
        <v>0</v>
      </c>
      <c r="BD3" s="92"/>
      <c r="BE3" s="72" t="str">
        <f>CONCATENATE($G3, " ",BD$1)</f>
        <v>W00 Jav</v>
      </c>
      <c r="BF3" s="72">
        <f>VLOOKUP(BE3,LookupW!$A$1:$B$108,2)</f>
        <v>1</v>
      </c>
      <c r="BG3" s="72">
        <f>FLOOR(BF3*BD3,0.01)</f>
        <v>0</v>
      </c>
      <c r="BH3" s="72">
        <f>IF(BG3&gt;0, (FLOOR((15.9803*POWER((BG3-3.8),1.04)),1)), 0)</f>
        <v>0</v>
      </c>
      <c r="BI3" s="107">
        <f>BH3</f>
        <v>0</v>
      </c>
      <c r="BJ3" s="97"/>
      <c r="BK3" s="98"/>
      <c r="BL3" s="72">
        <f>BJ3*60+BK3</f>
        <v>0</v>
      </c>
      <c r="BM3" s="72" t="str">
        <f>CONCATENATE($G3, " ",BJ$1)</f>
        <v>W00 1500</v>
      </c>
      <c r="BN3" s="72">
        <f>VLOOKUP(BM3,LookupW!$A$1:$B$108,2)</f>
        <v>1</v>
      </c>
      <c r="BO3" s="72">
        <f>CEILING(BN3*BL3,0.01)</f>
        <v>0</v>
      </c>
      <c r="BP3" s="72">
        <f>IF(BO3&gt;0, (FLOOR((0.02883*POWER((535-BO3),1.88)),1)),0)</f>
        <v>0</v>
      </c>
      <c r="BQ3" s="107">
        <f>BP3</f>
        <v>0</v>
      </c>
      <c r="BR3" s="88"/>
      <c r="BS3" s="85">
        <f t="shared" ref="BS3:BS22" si="0">BQ3+BI3+S3+AK3+Y3+AE3+AQ3+BC3+AW3+M3</f>
        <v>0</v>
      </c>
      <c r="BT3" s="88"/>
      <c r="BU3" s="89">
        <f t="shared" ref="BU3:BU22" si="1">_xlfn.RANK.EQ(BS3,BS$3:BS$22,0)</f>
        <v>1</v>
      </c>
    </row>
    <row r="4" spans="1:73">
      <c r="A4" s="66"/>
      <c r="B4" s="74"/>
      <c r="C4" s="62"/>
      <c r="D4" s="62"/>
      <c r="E4" s="62"/>
      <c r="F4" s="133" t="s">
        <v>14</v>
      </c>
      <c r="G4" s="75" t="str">
        <f>VLOOKUP(F4, 'Other specs'!$A$40:$B$50,2)</f>
        <v>W40</v>
      </c>
      <c r="H4" s="93"/>
      <c r="I4" s="62" t="str">
        <f t="shared" ref="I4:I6" si="2">CONCATENATE($G4, " ",H$1)</f>
        <v>W40 100</v>
      </c>
      <c r="J4" s="62">
        <f>VLOOKUP(I4,LookupW!$A$1:$B$108,2)</f>
        <v>0.98099999999999998</v>
      </c>
      <c r="K4" s="62">
        <f t="shared" ref="K4:K6" si="3">CEILING(J4*H4,0.01)</f>
        <v>0</v>
      </c>
      <c r="L4" s="62">
        <f t="shared" ref="L4" si="4">IF(K4&gt;0, (FLOOR((17.857*POWER((21-K4),1.81)),1)),0)</f>
        <v>0</v>
      </c>
      <c r="M4" s="94">
        <f t="shared" ref="M4:M6" si="5">L4</f>
        <v>0</v>
      </c>
      <c r="N4" s="93"/>
      <c r="O4" s="62" t="str">
        <f t="shared" ref="O4:O6" si="6">CONCATENATE($G4, " ",N$1)</f>
        <v>W40 Long</v>
      </c>
      <c r="P4" s="62">
        <f>VLOOKUP(O4,LookupW!$A$1:$B$108,2)</f>
        <v>1.0905</v>
      </c>
      <c r="Q4" s="62">
        <f t="shared" ref="Q4:Q6" si="7">FLOOR(P4*N4,0.01)</f>
        <v>0</v>
      </c>
      <c r="R4" s="62">
        <f t="shared" ref="R4:R6" si="8">IF(Q4&gt;0,(FLOOR((0.188807*POWER((Q4*100-210),1.41)),1)),0)</f>
        <v>0</v>
      </c>
      <c r="S4" s="94">
        <f t="shared" ref="S4:S6" si="9">R4</f>
        <v>0</v>
      </c>
      <c r="T4" s="93"/>
      <c r="U4" s="62" t="str">
        <f t="shared" ref="U4:U6" si="10">CONCATENATE($G4, " ",T$1)</f>
        <v>W40 Shot</v>
      </c>
      <c r="V4" s="62">
        <f>VLOOKUP(U4,LookupW!$A$1:$B$108,2)</f>
        <v>1.1164000000000001</v>
      </c>
      <c r="W4" s="62">
        <f t="shared" ref="W4:W6" si="11">FLOOR(V4*T4,0.01)</f>
        <v>0</v>
      </c>
      <c r="X4" s="62">
        <f t="shared" ref="X4:X6" si="12">IF(W4&gt;0,(FLOOR((56.0211*POWER((W4-1.5),1.05)),1)),0)</f>
        <v>0</v>
      </c>
      <c r="Y4" s="94">
        <f t="shared" ref="Y4:Y6" si="13">X4</f>
        <v>0</v>
      </c>
      <c r="Z4" s="93"/>
      <c r="AA4" s="62" t="str">
        <f t="shared" ref="AA4:AA6" si="14">CONCATENATE($G4, " ",Z$1)</f>
        <v>W40 High</v>
      </c>
      <c r="AB4" s="62">
        <f>VLOOKUP(AA4,LookupW!$A$1:$B$108,2)</f>
        <v>1.0714999999999999</v>
      </c>
      <c r="AC4" s="62">
        <f t="shared" ref="AC4:AC6" si="15">FLOOR(AB4*Z4,0.01)</f>
        <v>0</v>
      </c>
      <c r="AD4" s="62">
        <f t="shared" ref="AD4:AD6" si="16">IF(AC4&gt;0, (FLOOR((1.84523*POWER((AC4*100-75),1.348)),1)),0)</f>
        <v>0</v>
      </c>
      <c r="AE4" s="94">
        <f t="shared" ref="AE4:AE6" si="17">AD4</f>
        <v>0</v>
      </c>
      <c r="AF4" s="93"/>
      <c r="AG4" s="62" t="str">
        <f t="shared" ref="AG4:AG6" si="18">CONCATENATE($G4, " ",AF$1)</f>
        <v>W40 400</v>
      </c>
      <c r="AH4" s="62">
        <f>VLOOKUP(AG4,LookupW!$A$1:$B$108,2)</f>
        <v>0.94410000000000005</v>
      </c>
      <c r="AI4" s="62">
        <f t="shared" ref="AI4:AI6" si="19">CEILING(AH4*AF4,0.01)</f>
        <v>0</v>
      </c>
      <c r="AJ4" s="62">
        <f>IF(AI4&gt;0, (FLOOR((1.34285*POWER((91.7-AI4),1.81)),1)),0)</f>
        <v>0</v>
      </c>
      <c r="AK4" s="94">
        <f t="shared" ref="AK4:AK6" si="20">AJ4</f>
        <v>0</v>
      </c>
      <c r="AL4" s="93"/>
      <c r="AM4" s="62" t="str">
        <f t="shared" ref="AM4:AM6" si="21">CONCATENATE($G4, " ",AL$1)</f>
        <v>W40 Hurd</v>
      </c>
      <c r="AN4" s="62">
        <f>VLOOKUP(AM4,LookupW!$A$1:$B$108,2)</f>
        <v>1.1368</v>
      </c>
      <c r="AO4" s="62">
        <f t="shared" ref="AO4:AO6" si="22">CEILING(AN4*AL4,0.01)</f>
        <v>0</v>
      </c>
      <c r="AP4" s="62">
        <f t="shared" ref="AP4:AP6" si="23">IF(AO4&gt;0, (FLOOR((9.23076*POWER((26.7-AO4),1.835)),1)),0)</f>
        <v>0</v>
      </c>
      <c r="AQ4" s="94">
        <f t="shared" ref="AQ4:AQ6" si="24">AP4</f>
        <v>0</v>
      </c>
      <c r="AR4" s="93"/>
      <c r="AS4" s="62" t="str">
        <f t="shared" ref="AS4:AS6" si="25">CONCATENATE($G4, " ",AR$1)</f>
        <v>W40 Disc</v>
      </c>
      <c r="AT4" s="62">
        <f>VLOOKUP(AS4,LookupW!$A$1:$B$108,2)</f>
        <v>1.0732999999999999</v>
      </c>
      <c r="AU4" s="62">
        <f t="shared" ref="AU4:AU6" si="26">FLOOR(AT4*AR4,0.01)</f>
        <v>0</v>
      </c>
      <c r="AV4" s="62">
        <f t="shared" ref="AV4:AV6" si="27">IF(AU4&gt;0,(FLOOR((12.3311*POWER((AU4-3),1.1)),1)), 0)</f>
        <v>0</v>
      </c>
      <c r="AW4" s="94">
        <f t="shared" ref="AW4:AW6" si="28">AV4</f>
        <v>0</v>
      </c>
      <c r="AX4" s="93"/>
      <c r="AY4" s="62" t="str">
        <f t="shared" ref="AY4:AY6" si="29">CONCATENATE($G4, " ",AX$1)</f>
        <v>W40 Pole</v>
      </c>
      <c r="AZ4" s="62">
        <f>VLOOKUP(AY4,LookupW!$A$1:$B$108,2)</f>
        <v>1.0637000000000001</v>
      </c>
      <c r="BA4" s="62">
        <f t="shared" ref="BA4:BA6" si="30">FLOOR(AZ4*AX4,0.01)</f>
        <v>0</v>
      </c>
      <c r="BB4" s="62">
        <f t="shared" ref="BB4:BB6" si="31">IF(BA4&gt;0, (FLOOR((0.44125*POWER((BA4*100-100),1.35)),1)), 0)</f>
        <v>0</v>
      </c>
      <c r="BC4" s="94">
        <f t="shared" ref="BC4:BC6" si="32">BB4</f>
        <v>0</v>
      </c>
      <c r="BD4" s="93"/>
      <c r="BE4" s="62" t="str">
        <f t="shared" ref="BE4:BE6" si="33">CONCATENATE($G4, " ",BD$1)</f>
        <v>W40 Jav</v>
      </c>
      <c r="BF4" s="62">
        <f>VLOOKUP(BE4,LookupW!$A$1:$B$108,2)</f>
        <v>1.1297999999999999</v>
      </c>
      <c r="BG4" s="62">
        <f t="shared" ref="BG4:BG6" si="34">FLOOR(BF4*BD4,0.01)</f>
        <v>0</v>
      </c>
      <c r="BH4" s="62">
        <f t="shared" ref="BH4:BH6" si="35">IF(BG4&gt;0, (FLOOR((15.9803*POWER((BG4-3.8),1.04)),1)), 0)</f>
        <v>0</v>
      </c>
      <c r="BI4" s="94">
        <f t="shared" ref="BI4:BI6" si="36">BH4</f>
        <v>0</v>
      </c>
      <c r="BJ4" s="99"/>
      <c r="BK4" s="63"/>
      <c r="BL4" s="62">
        <f t="shared" ref="BL4:BL6" si="37">BJ4*60+BK4</f>
        <v>0</v>
      </c>
      <c r="BM4" s="62" t="str">
        <f t="shared" ref="BM4:BM6" si="38">CONCATENATE($G4, " ",BJ$1)</f>
        <v>W40 1500</v>
      </c>
      <c r="BN4" s="62">
        <f>VLOOKUP(BM4,LookupW!$A$1:$B$108,2)</f>
        <v>0.94410000000000005</v>
      </c>
      <c r="BO4" s="62">
        <f t="shared" ref="BO4:BO6" si="39">CEILING(BN4*BL4,0.01)</f>
        <v>0</v>
      </c>
      <c r="BP4" s="62">
        <f t="shared" ref="BP4:BP6" si="40">IF(BO4&gt;0, (FLOOR((0.02883*POWER((535-BO4),1.88)),1)),0)</f>
        <v>0</v>
      </c>
      <c r="BQ4" s="94">
        <f t="shared" ref="BQ4:BQ6" si="41">BP4</f>
        <v>0</v>
      </c>
      <c r="BR4" s="88"/>
      <c r="BS4" s="86">
        <f t="shared" si="0"/>
        <v>0</v>
      </c>
      <c r="BT4" s="88"/>
      <c r="BU4" s="90">
        <f t="shared" si="1"/>
        <v>1</v>
      </c>
    </row>
    <row r="5" spans="1:73">
      <c r="A5" s="66"/>
      <c r="B5" s="74"/>
      <c r="C5" s="62"/>
      <c r="D5" s="62"/>
      <c r="E5" s="62"/>
      <c r="F5" s="133" t="s">
        <v>18</v>
      </c>
      <c r="G5" s="75" t="str">
        <f>VLOOKUP(F5, 'Other specs'!$A$40:$B$50,2)</f>
        <v>W65</v>
      </c>
      <c r="H5" s="93"/>
      <c r="I5" s="62" t="str">
        <f t="shared" ref="I5" si="42">CONCATENATE($G5, " ",H$1)</f>
        <v>W65 100</v>
      </c>
      <c r="J5" s="62">
        <f>VLOOKUP(I5,LookupW!$A$1:$B$108,2)</f>
        <v>0.80379999999999996</v>
      </c>
      <c r="K5" s="62">
        <f t="shared" ref="K5" si="43">CEILING(J5*H5,0.01)</f>
        <v>0</v>
      </c>
      <c r="L5" s="62">
        <f>IF(K5&gt;0, (FLOOR((17.857*POWER((21-K5),1.81)),1)),0)</f>
        <v>0</v>
      </c>
      <c r="M5" s="94">
        <f t="shared" ref="M5" si="44">L5</f>
        <v>0</v>
      </c>
      <c r="N5" s="93"/>
      <c r="O5" s="62" t="str">
        <f t="shared" ref="O5" si="45">CONCATENATE($G5, " ",N$1)</f>
        <v>W65 Long</v>
      </c>
      <c r="P5" s="62">
        <f>VLOOKUP(O5,LookupW!$A$1:$B$108,2)</f>
        <v>1.4736</v>
      </c>
      <c r="Q5" s="62">
        <f t="shared" ref="Q5" si="46">FLOOR(P5*N5,0.01)</f>
        <v>0</v>
      </c>
      <c r="R5" s="62">
        <f t="shared" ref="R5" si="47">IF(Q5&gt;0,(FLOOR((0.188807*POWER((Q5*100-210),1.41)),1)),0)</f>
        <v>0</v>
      </c>
      <c r="S5" s="94">
        <f t="shared" ref="S5" si="48">R5</f>
        <v>0</v>
      </c>
      <c r="T5" s="93"/>
      <c r="U5" s="62" t="str">
        <f t="shared" ref="U5" si="49">CONCATENATE($G5, " ",T$1)</f>
        <v>W65 Shot</v>
      </c>
      <c r="V5" s="62">
        <f>VLOOKUP(U5,LookupW!$A$1:$B$108,2)</f>
        <v>1.4938</v>
      </c>
      <c r="W5" s="62">
        <f t="shared" ref="W5" si="50">FLOOR(V5*T5,0.01)</f>
        <v>0</v>
      </c>
      <c r="X5" s="62">
        <f t="shared" ref="X5" si="51">IF(W5&gt;0,(FLOOR((56.0211*POWER((W5-1.5),1.05)),1)),0)</f>
        <v>0</v>
      </c>
      <c r="Y5" s="94">
        <f t="shared" ref="Y5" si="52">X5</f>
        <v>0</v>
      </c>
      <c r="Z5" s="93"/>
      <c r="AA5" s="62" t="str">
        <f t="shared" ref="AA5" si="53">CONCATENATE($G5, " ",Z$1)</f>
        <v>W65 High</v>
      </c>
      <c r="AB5" s="62">
        <f>VLOOKUP(AA5,LookupW!$A$1:$B$108,2)</f>
        <v>1.3751</v>
      </c>
      <c r="AC5" s="62">
        <f t="shared" ref="AC5" si="54">FLOOR(AB5*Z5,0.01)</f>
        <v>0</v>
      </c>
      <c r="AD5" s="62">
        <f t="shared" ref="AD5" si="55">IF(AC5&gt;0, (FLOOR((1.84523*POWER((AC5*100-75),1.348)),1)),0)</f>
        <v>0</v>
      </c>
      <c r="AE5" s="94">
        <f t="shared" ref="AE5" si="56">AD5</f>
        <v>0</v>
      </c>
      <c r="AF5" s="93"/>
      <c r="AG5" s="62" t="str">
        <f t="shared" ref="AG5" si="57">CONCATENATE($G5, " ",AF$1)</f>
        <v>W65 400</v>
      </c>
      <c r="AH5" s="62">
        <f>VLOOKUP(AG5,LookupW!$A$1:$B$108,2)</f>
        <v>0.751</v>
      </c>
      <c r="AI5" s="62">
        <f t="shared" ref="AI5" si="58">CEILING(AH5*AF5,0.01)</f>
        <v>0</v>
      </c>
      <c r="AJ5" s="62">
        <f t="shared" ref="AJ5" si="59">IF(AI5&gt;0, (FLOOR((1.34285*POWER((91.7-AI5),1.81)),1)),0)</f>
        <v>0</v>
      </c>
      <c r="AK5" s="94">
        <f t="shared" ref="AK5" si="60">AJ5</f>
        <v>0</v>
      </c>
      <c r="AL5" s="93"/>
      <c r="AM5" s="62" t="str">
        <f t="shared" ref="AM5" si="61">CONCATENATE($G5, " ",AL$1)</f>
        <v>W65 Hurd</v>
      </c>
      <c r="AN5" s="62">
        <f>VLOOKUP(AM5,LookupW!$A$1:$B$108,2)</f>
        <v>0.9355</v>
      </c>
      <c r="AO5" s="62">
        <f t="shared" ref="AO5" si="62">CEILING(AN5*AL5,0.01)</f>
        <v>0</v>
      </c>
      <c r="AP5" s="62">
        <f t="shared" ref="AP5" si="63">IF(AO5&gt;0, (FLOOR((9.23076*POWER((26.7-AO5),1.835)),1)),0)</f>
        <v>0</v>
      </c>
      <c r="AQ5" s="94">
        <f t="shared" ref="AQ5" si="64">AP5</f>
        <v>0</v>
      </c>
      <c r="AR5" s="93"/>
      <c r="AS5" s="62" t="str">
        <f t="shared" ref="AS5" si="65">CONCATENATE($G5, " ",AR$1)</f>
        <v>W65 Disc</v>
      </c>
      <c r="AT5" s="62">
        <f>VLOOKUP(AS5,LookupW!$A$1:$B$108,2)</f>
        <v>1.7735000000000001</v>
      </c>
      <c r="AU5" s="62">
        <f t="shared" ref="AU5" si="66">FLOOR(AT5*AR5,0.01)</f>
        <v>0</v>
      </c>
      <c r="AV5" s="62">
        <f t="shared" ref="AV5" si="67">IF(AU5&gt;0,(FLOOR((12.3311*POWER((AU5-3),1.1)),1)), 0)</f>
        <v>0</v>
      </c>
      <c r="AW5" s="94">
        <f t="shared" ref="AW5" si="68">AV5</f>
        <v>0</v>
      </c>
      <c r="AX5" s="93"/>
      <c r="AY5" s="62" t="str">
        <f t="shared" ref="AY5" si="69">CONCATENATE($G5, " ",AX$1)</f>
        <v>W65 Pole</v>
      </c>
      <c r="AZ5" s="62">
        <f>VLOOKUP(AY5,LookupW!$A$1:$B$108,2)</f>
        <v>1.4715</v>
      </c>
      <c r="BA5" s="62">
        <f t="shared" ref="BA5" si="70">FLOOR(AZ5*AX5,0.01)</f>
        <v>0</v>
      </c>
      <c r="BB5" s="62">
        <f t="shared" ref="BB5" si="71">IF(BA5&gt;0, (FLOOR((0.44125*POWER((BA5*100-100),1.35)),1)), 0)</f>
        <v>0</v>
      </c>
      <c r="BC5" s="94">
        <f t="shared" ref="BC5" si="72">BB5</f>
        <v>0</v>
      </c>
      <c r="BD5" s="93"/>
      <c r="BE5" s="62" t="str">
        <f t="shared" ref="BE5" si="73">CONCATENATE($G5, " ",BD$1)</f>
        <v>W65 Jav</v>
      </c>
      <c r="BF5" s="62">
        <f>VLOOKUP(BE5,LookupW!$A$1:$B$108,2)</f>
        <v>1.768</v>
      </c>
      <c r="BG5" s="62">
        <f t="shared" ref="BG5" si="74">FLOOR(BF5*BD5,0.01)</f>
        <v>0</v>
      </c>
      <c r="BH5" s="62">
        <f t="shared" ref="BH5" si="75">IF(BG5&gt;0, (FLOOR((15.9803*POWER((BG5-3.8),1.04)),1)), 0)</f>
        <v>0</v>
      </c>
      <c r="BI5" s="94">
        <f t="shared" ref="BI5" si="76">BH5</f>
        <v>0</v>
      </c>
      <c r="BJ5" s="99"/>
      <c r="BK5" s="63"/>
      <c r="BL5" s="62">
        <f t="shared" ref="BL5" si="77">BJ5*60+BK5</f>
        <v>0</v>
      </c>
      <c r="BM5" s="62" t="str">
        <f t="shared" ref="BM5" si="78">CONCATENATE($G5, " ",BJ$1)</f>
        <v>W65 1500</v>
      </c>
      <c r="BN5" s="62">
        <f>VLOOKUP(BM5,LookupW!$A$1:$B$108,2)</f>
        <v>0.75760000000000005</v>
      </c>
      <c r="BO5" s="62">
        <f t="shared" ref="BO5" si="79">CEILING(BN5*BL5,0.01)</f>
        <v>0</v>
      </c>
      <c r="BP5" s="62">
        <f t="shared" ref="BP5" si="80">IF(BO5&gt;0, (FLOOR((0.02883*POWER((535-BO5),1.88)),1)),0)</f>
        <v>0</v>
      </c>
      <c r="BQ5" s="94">
        <f t="shared" ref="BQ5" si="81">BP5</f>
        <v>0</v>
      </c>
      <c r="BR5" s="88"/>
      <c r="BS5" s="86">
        <f t="shared" ref="BS5" si="82">BQ5+BI5+S5+AK5+Y5+AE5+AQ5+BC5+AW5+M5</f>
        <v>0</v>
      </c>
      <c r="BT5" s="88"/>
      <c r="BU5" s="90">
        <f t="shared" ref="BU5" si="83">_xlfn.RANK.EQ(BS5,BS$3:BS$22,0)</f>
        <v>1</v>
      </c>
    </row>
    <row r="6" spans="1:73">
      <c r="A6" s="66"/>
      <c r="B6" s="74"/>
      <c r="C6" s="62"/>
      <c r="D6" s="62"/>
      <c r="E6" s="62"/>
      <c r="F6" s="133" t="s">
        <v>351</v>
      </c>
      <c r="G6" s="75" t="str">
        <f>VLOOKUP(F6, 'Other specs'!$A$40:$B$50,2)</f>
        <v>W65</v>
      </c>
      <c r="H6" s="93"/>
      <c r="I6" s="62" t="str">
        <f t="shared" si="2"/>
        <v>W65 100</v>
      </c>
      <c r="J6" s="62">
        <f>VLOOKUP(I6,LookupW!$A$1:$B$108,2)</f>
        <v>0.80379999999999996</v>
      </c>
      <c r="K6" s="62">
        <f t="shared" si="3"/>
        <v>0</v>
      </c>
      <c r="L6" s="62">
        <f>IF(K6&gt;0, (FLOOR((17.857*POWER((21-K6),1.81)),1)),0)</f>
        <v>0</v>
      </c>
      <c r="M6" s="94">
        <f t="shared" si="5"/>
        <v>0</v>
      </c>
      <c r="N6" s="93"/>
      <c r="O6" s="62" t="str">
        <f t="shared" si="6"/>
        <v>W65 Long</v>
      </c>
      <c r="P6" s="62">
        <f>VLOOKUP(O6,LookupW!$A$1:$B$108,2)</f>
        <v>1.4736</v>
      </c>
      <c r="Q6" s="62">
        <f t="shared" si="7"/>
        <v>0</v>
      </c>
      <c r="R6" s="62">
        <f t="shared" si="8"/>
        <v>0</v>
      </c>
      <c r="S6" s="94">
        <f t="shared" si="9"/>
        <v>0</v>
      </c>
      <c r="T6" s="93"/>
      <c r="U6" s="62" t="str">
        <f t="shared" si="10"/>
        <v>W65 Shot</v>
      </c>
      <c r="V6" s="62">
        <f>VLOOKUP(U6,LookupW!$A$1:$B$108,2)</f>
        <v>1.4938</v>
      </c>
      <c r="W6" s="62">
        <f t="shared" si="11"/>
        <v>0</v>
      </c>
      <c r="X6" s="62">
        <f t="shared" si="12"/>
        <v>0</v>
      </c>
      <c r="Y6" s="94">
        <f t="shared" si="13"/>
        <v>0</v>
      </c>
      <c r="Z6" s="93"/>
      <c r="AA6" s="62" t="str">
        <f t="shared" si="14"/>
        <v>W65 High</v>
      </c>
      <c r="AB6" s="62">
        <f>VLOOKUP(AA6,LookupW!$A$1:$B$108,2)</f>
        <v>1.3751</v>
      </c>
      <c r="AC6" s="62">
        <f t="shared" si="15"/>
        <v>0</v>
      </c>
      <c r="AD6" s="62">
        <f t="shared" si="16"/>
        <v>0</v>
      </c>
      <c r="AE6" s="94">
        <f t="shared" si="17"/>
        <v>0</v>
      </c>
      <c r="AF6" s="93"/>
      <c r="AG6" s="62" t="str">
        <f t="shared" si="18"/>
        <v>W65 400</v>
      </c>
      <c r="AH6" s="62">
        <f>VLOOKUP(AG6,LookupW!$A$1:$B$108,2)</f>
        <v>0.751</v>
      </c>
      <c r="AI6" s="62">
        <f t="shared" si="19"/>
        <v>0</v>
      </c>
      <c r="AJ6" s="62">
        <f t="shared" ref="AJ6" si="84">IF(AI6&gt;0, (FLOOR((1.34285*POWER((91.7-AI6),1.81)),1)),0)</f>
        <v>0</v>
      </c>
      <c r="AK6" s="94">
        <f t="shared" si="20"/>
        <v>0</v>
      </c>
      <c r="AL6" s="93"/>
      <c r="AM6" s="62" t="str">
        <f t="shared" si="21"/>
        <v>W65 Hurd</v>
      </c>
      <c r="AN6" s="62">
        <f>VLOOKUP(AM6,LookupW!$A$1:$B$108,2)</f>
        <v>0.9355</v>
      </c>
      <c r="AO6" s="62">
        <f t="shared" si="22"/>
        <v>0</v>
      </c>
      <c r="AP6" s="62">
        <f t="shared" si="23"/>
        <v>0</v>
      </c>
      <c r="AQ6" s="94">
        <f t="shared" si="24"/>
        <v>0</v>
      </c>
      <c r="AR6" s="93"/>
      <c r="AS6" s="62" t="str">
        <f t="shared" si="25"/>
        <v>W65 Disc</v>
      </c>
      <c r="AT6" s="62">
        <f>VLOOKUP(AS6,LookupW!$A$1:$B$108,2)</f>
        <v>1.7735000000000001</v>
      </c>
      <c r="AU6" s="62">
        <f t="shared" si="26"/>
        <v>0</v>
      </c>
      <c r="AV6" s="62">
        <f t="shared" si="27"/>
        <v>0</v>
      </c>
      <c r="AW6" s="94">
        <f t="shared" si="28"/>
        <v>0</v>
      </c>
      <c r="AX6" s="93"/>
      <c r="AY6" s="62" t="str">
        <f t="shared" si="29"/>
        <v>W65 Pole</v>
      </c>
      <c r="AZ6" s="62">
        <f>VLOOKUP(AY6,LookupW!$A$1:$B$108,2)</f>
        <v>1.4715</v>
      </c>
      <c r="BA6" s="62">
        <f t="shared" si="30"/>
        <v>0</v>
      </c>
      <c r="BB6" s="62">
        <f t="shared" si="31"/>
        <v>0</v>
      </c>
      <c r="BC6" s="94">
        <f t="shared" si="32"/>
        <v>0</v>
      </c>
      <c r="BD6" s="93"/>
      <c r="BE6" s="62" t="str">
        <f t="shared" si="33"/>
        <v>W65 Jav</v>
      </c>
      <c r="BF6" s="62">
        <f>VLOOKUP(BE6,LookupW!$A$1:$B$108,2)</f>
        <v>1.768</v>
      </c>
      <c r="BG6" s="62">
        <f t="shared" si="34"/>
        <v>0</v>
      </c>
      <c r="BH6" s="62">
        <f t="shared" si="35"/>
        <v>0</v>
      </c>
      <c r="BI6" s="94">
        <f t="shared" si="36"/>
        <v>0</v>
      </c>
      <c r="BJ6" s="99"/>
      <c r="BK6" s="63"/>
      <c r="BL6" s="62">
        <f t="shared" si="37"/>
        <v>0</v>
      </c>
      <c r="BM6" s="62" t="str">
        <f t="shared" si="38"/>
        <v>W65 1500</v>
      </c>
      <c r="BN6" s="62">
        <f>VLOOKUP(BM6,LookupW!$A$1:$B$108,2)</f>
        <v>0.75760000000000005</v>
      </c>
      <c r="BO6" s="62">
        <f t="shared" si="39"/>
        <v>0</v>
      </c>
      <c r="BP6" s="62">
        <f t="shared" si="40"/>
        <v>0</v>
      </c>
      <c r="BQ6" s="94">
        <f t="shared" si="41"/>
        <v>0</v>
      </c>
      <c r="BR6" s="88"/>
      <c r="BS6" s="86">
        <f t="shared" si="0"/>
        <v>0</v>
      </c>
      <c r="BT6" s="88"/>
      <c r="BU6" s="90">
        <f t="shared" si="1"/>
        <v>1</v>
      </c>
    </row>
    <row r="7" spans="1:73">
      <c r="A7" s="139"/>
      <c r="B7" s="140"/>
      <c r="C7" s="141"/>
      <c r="D7" s="141"/>
      <c r="E7" s="141"/>
      <c r="F7" s="142" t="s">
        <v>338</v>
      </c>
      <c r="G7" s="143" t="s">
        <v>51</v>
      </c>
      <c r="H7" s="93"/>
      <c r="I7" s="62" t="str">
        <f t="shared" ref="I7" si="85">CONCATENATE($G7, " ",H$1)</f>
        <v>W00 100</v>
      </c>
      <c r="J7" s="62">
        <f>VLOOKUP(I7,LookupW!$A$1:$B$108,2)</f>
        <v>1</v>
      </c>
      <c r="K7" s="62">
        <f t="shared" ref="K7" si="86">CEILING(J7*H7,0.01)</f>
        <v>0</v>
      </c>
      <c r="L7" s="62">
        <f>IF(K7&gt;0, (FLOOR((17.857*POWER((21-K7),1.81)),1)),0)</f>
        <v>0</v>
      </c>
      <c r="M7" s="144">
        <f t="shared" ref="M7" si="87">L7</f>
        <v>0</v>
      </c>
      <c r="N7" s="93"/>
      <c r="O7" s="62" t="str">
        <f t="shared" ref="O7" si="88">CONCATENATE($G7, " ",N$1)</f>
        <v>W00 Long</v>
      </c>
      <c r="P7" s="62">
        <f>VLOOKUP(O7,LookupW!$A$1:$B$108,2)</f>
        <v>1</v>
      </c>
      <c r="Q7" s="62">
        <f t="shared" ref="Q7" si="89">FLOOR(P7*N7,0.01)</f>
        <v>0</v>
      </c>
      <c r="R7" s="62">
        <f t="shared" ref="R7" si="90">IF(Q7&gt;0,(FLOOR((0.188807*POWER((Q7*100-210),1.41)),1)),0)</f>
        <v>0</v>
      </c>
      <c r="S7" s="144">
        <f t="shared" ref="S7" si="91">R7</f>
        <v>0</v>
      </c>
      <c r="T7" s="93"/>
      <c r="U7" s="62" t="str">
        <f t="shared" ref="U7" si="92">CONCATENATE($G7, " ",T$1)</f>
        <v>W00 Shot</v>
      </c>
      <c r="V7" s="62">
        <f>VLOOKUP(U7,LookupW!$A$1:$B$108,2)</f>
        <v>1</v>
      </c>
      <c r="W7" s="62">
        <f t="shared" ref="W7" si="93">FLOOR(V7*T7,0.01)</f>
        <v>0</v>
      </c>
      <c r="X7" s="62">
        <f t="shared" ref="X7" si="94">IF(W7&gt;0,(FLOOR((56.0211*POWER((W7-1.5),1.05)),1)),0)</f>
        <v>0</v>
      </c>
      <c r="Y7" s="144">
        <f t="shared" ref="Y7" si="95">X7</f>
        <v>0</v>
      </c>
      <c r="Z7" s="93"/>
      <c r="AA7" s="62" t="str">
        <f t="shared" ref="AA7" si="96">CONCATENATE($G7, " ",Z$1)</f>
        <v>W00 High</v>
      </c>
      <c r="AB7" s="62">
        <f>VLOOKUP(AA7,LookupW!$A$1:$B$108,2)</f>
        <v>1</v>
      </c>
      <c r="AC7" s="62">
        <f t="shared" ref="AC7" si="97">FLOOR(AB7*Z7,0.01)</f>
        <v>0</v>
      </c>
      <c r="AD7" s="62">
        <f t="shared" ref="AD7" si="98">IF(AC7&gt;0, (FLOOR((1.84523*POWER((AC7*100-75),1.348)),1)),0)</f>
        <v>0</v>
      </c>
      <c r="AE7" s="144">
        <f t="shared" ref="AE7" si="99">AD7</f>
        <v>0</v>
      </c>
      <c r="AF7" s="93"/>
      <c r="AG7" s="62" t="str">
        <f t="shared" ref="AG7" si="100">CONCATENATE($G7, " ",AF$1)</f>
        <v>W00 400</v>
      </c>
      <c r="AH7" s="62">
        <f>VLOOKUP(AG7,LookupW!$A$1:$B$108,2)</f>
        <v>1</v>
      </c>
      <c r="AI7" s="62">
        <f t="shared" ref="AI7" si="101">CEILING(AH7*AF7,0.01)</f>
        <v>0</v>
      </c>
      <c r="AJ7" s="62">
        <f t="shared" ref="AJ7" si="102">IF(AI7&gt;0, (FLOOR((1.34285*POWER((91.7-AI7),1.81)),1)),0)</f>
        <v>0</v>
      </c>
      <c r="AK7" s="144">
        <f t="shared" ref="AK7" si="103">AJ7</f>
        <v>0</v>
      </c>
      <c r="AL7" s="93"/>
      <c r="AM7" s="141"/>
      <c r="AN7" s="141"/>
      <c r="AO7" s="141"/>
      <c r="AP7" s="141">
        <f>IF(AL7&gt;0, (VLOOKUP(AL7, LookupU17HG!$A$1:$B$1410,2)),0)</f>
        <v>0</v>
      </c>
      <c r="AQ7" s="144">
        <f t="shared" ref="AQ7" si="104">AP7</f>
        <v>0</v>
      </c>
      <c r="AR7" s="93"/>
      <c r="AS7" s="62" t="str">
        <f t="shared" ref="AS7" si="105">CONCATENATE($G7, " ",AR$1)</f>
        <v>W00 Disc</v>
      </c>
      <c r="AT7" s="62">
        <f>VLOOKUP(AS7,LookupW!$A$1:$B$108,2)</f>
        <v>1</v>
      </c>
      <c r="AU7" s="62">
        <f t="shared" ref="AU7" si="106">FLOOR(AT7*AR7,0.01)</f>
        <v>0</v>
      </c>
      <c r="AV7" s="62">
        <f t="shared" ref="AV7" si="107">IF(AU7&gt;0,(FLOOR((12.3311*POWER((AU7-3),1.1)),1)), 0)</f>
        <v>0</v>
      </c>
      <c r="AW7" s="144">
        <f t="shared" ref="AW7" si="108">AV7</f>
        <v>0</v>
      </c>
      <c r="AX7" s="93"/>
      <c r="AY7" s="62" t="str">
        <f t="shared" ref="AY7" si="109">CONCATENATE($G7, " ",AX$1)</f>
        <v>W00 Pole</v>
      </c>
      <c r="AZ7" s="62">
        <f>VLOOKUP(AY7,LookupW!$A$1:$B$108,2)</f>
        <v>1</v>
      </c>
      <c r="BA7" s="62">
        <f t="shared" ref="BA7" si="110">FLOOR(AZ7*AX7,0.01)</f>
        <v>0</v>
      </c>
      <c r="BB7" s="62">
        <f t="shared" ref="BB7" si="111">IF(BA7&gt;0, (FLOOR((0.44125*POWER((BA7*100-100),1.35)),1)), 0)</f>
        <v>0</v>
      </c>
      <c r="BC7" s="144">
        <f t="shared" ref="BC7" si="112">BB7</f>
        <v>0</v>
      </c>
      <c r="BD7" s="93"/>
      <c r="BE7" s="62" t="str">
        <f t="shared" ref="BE7" si="113">CONCATENATE($G7, " ",BD$1)</f>
        <v>W00 Jav</v>
      </c>
      <c r="BF7" s="62">
        <f>VLOOKUP(BE7,LookupW!$A$1:$B$108,2)</f>
        <v>1</v>
      </c>
      <c r="BG7" s="62">
        <f t="shared" ref="BG7" si="114">FLOOR(BF7*BD7,0.01)</f>
        <v>0</v>
      </c>
      <c r="BH7" s="62">
        <f t="shared" ref="BH7" si="115">IF(BG7&gt;0, (FLOOR((15.9803*POWER((BG7-3.8),1.04)),1)), 0)</f>
        <v>0</v>
      </c>
      <c r="BI7" s="144">
        <f t="shared" ref="BI7" si="116">BH7</f>
        <v>0</v>
      </c>
      <c r="BJ7" s="99"/>
      <c r="BK7" s="63"/>
      <c r="BL7" s="62">
        <f t="shared" ref="BL7" si="117">BJ7*60+BK7</f>
        <v>0</v>
      </c>
      <c r="BM7" s="62" t="str">
        <f t="shared" ref="BM7" si="118">CONCATENATE($G7, " ",BJ$1)</f>
        <v>W00 1500</v>
      </c>
      <c r="BN7" s="62">
        <f>VLOOKUP(BM7,LookupW!$A$1:$B$108,2)</f>
        <v>1</v>
      </c>
      <c r="BO7" s="62">
        <f t="shared" ref="BO7" si="119">CEILING(BN7*BL7,0.01)</f>
        <v>0</v>
      </c>
      <c r="BP7" s="62">
        <f t="shared" ref="BP7" si="120">IF(BO7&gt;0, (FLOOR((0.02883*POWER((535-BO7),1.88)),1)),0)</f>
        <v>0</v>
      </c>
      <c r="BQ7" s="144">
        <f t="shared" ref="BQ7" si="121">BP7</f>
        <v>0</v>
      </c>
      <c r="BR7" s="88"/>
      <c r="BS7" s="145">
        <f t="shared" ref="BS7:BS8" si="122">BQ7+BI7+S7+AK7+Y7+AE7+AQ7+BC7+AW7+M7</f>
        <v>0</v>
      </c>
      <c r="BT7" s="88"/>
      <c r="BU7" s="146">
        <f t="shared" ref="BU7:BU8" si="123">_xlfn.RANK.EQ(BS7,BS$3:BS$22,0)</f>
        <v>1</v>
      </c>
    </row>
    <row r="8" spans="1:73">
      <c r="A8" s="125"/>
      <c r="B8" s="126"/>
      <c r="C8" s="127"/>
      <c r="D8" s="127"/>
      <c r="E8" s="127"/>
      <c r="F8" s="136" t="s">
        <v>338</v>
      </c>
      <c r="G8" s="128" t="s">
        <v>162</v>
      </c>
      <c r="H8" s="93"/>
      <c r="I8" s="62" t="str">
        <f t="shared" ref="I8:I22" si="124">CONCATENATE($G8, " ",H$1)</f>
        <v>M00 100</v>
      </c>
      <c r="J8" s="62">
        <f>VLOOKUP(I8,LookupM!$A$1:$B$100,2)</f>
        <v>1</v>
      </c>
      <c r="K8" s="62">
        <f>CEILING(J8*H8,0.01)</f>
        <v>0</v>
      </c>
      <c r="L8" s="62">
        <f>IF(K8&gt;0, (FLOOR((25.4347*POWER((18-K8),1.81)),1)),0)</f>
        <v>0</v>
      </c>
      <c r="M8" s="129">
        <f>L8</f>
        <v>0</v>
      </c>
      <c r="N8" s="93"/>
      <c r="O8" s="62" t="str">
        <f t="shared" ref="O8:O22" si="125">CONCATENATE($G8, " ",N$1)</f>
        <v>M00 Long</v>
      </c>
      <c r="P8" s="62">
        <f>VLOOKUP(O8,LookupM!$A$1:$B$100,2)</f>
        <v>1</v>
      </c>
      <c r="Q8" s="62">
        <f>FLOOR(P8*N8,0.01)</f>
        <v>0</v>
      </c>
      <c r="R8" s="62">
        <f>IF(Q8&gt;0, (FLOOR((0.14354*POWER((Q8*100-220),1.4)),1)),0)</f>
        <v>0</v>
      </c>
      <c r="S8" s="129">
        <f>R8</f>
        <v>0</v>
      </c>
      <c r="T8" s="93"/>
      <c r="U8" s="62" t="str">
        <f t="shared" ref="U8:U22" si="126">CONCATENATE($G8, " ",T$1)</f>
        <v>M00 Shot</v>
      </c>
      <c r="V8" s="62">
        <f>VLOOKUP(U8,LookupM!$A$1:$B$100,2)</f>
        <v>1</v>
      </c>
      <c r="W8" s="62">
        <f>FLOOR(V8*T8,0.01)</f>
        <v>0</v>
      </c>
      <c r="X8" s="62">
        <f>IF(W8&gt;0, (FLOOR((51.39*POWER((W8-1.5),1.05)),1)),0)</f>
        <v>0</v>
      </c>
      <c r="Y8" s="129">
        <f>X8</f>
        <v>0</v>
      </c>
      <c r="Z8" s="93"/>
      <c r="AA8" s="62" t="str">
        <f t="shared" ref="AA8:AA22" si="127">CONCATENATE($G8, " ",Z$1)</f>
        <v>M00 High</v>
      </c>
      <c r="AB8" s="62">
        <f>VLOOKUP(AA8,LookupM!$A$1:$B$100,2)</f>
        <v>1</v>
      </c>
      <c r="AC8" s="62">
        <f>FLOOR(AB8*Z8,0.01)</f>
        <v>0</v>
      </c>
      <c r="AD8" s="62">
        <f>IF(AC8&gt;0, (FLOOR((0.8465*POWER((AC8*100-75),1.42)),1)),0)</f>
        <v>0</v>
      </c>
      <c r="AE8" s="129">
        <f>AD8</f>
        <v>0</v>
      </c>
      <c r="AF8" s="93"/>
      <c r="AG8" s="62" t="str">
        <f t="shared" ref="AG8:AG22" si="128">CONCATENATE($G8, " ",AF$1)</f>
        <v>M00 400</v>
      </c>
      <c r="AH8" s="62">
        <f>VLOOKUP(AG8,LookupM!$A$1:$B$100,2)</f>
        <v>1</v>
      </c>
      <c r="AI8" s="62">
        <f>CEILING(AH8*AF8,0.01)</f>
        <v>0</v>
      </c>
      <c r="AJ8" s="62">
        <f>IF(AI8&gt;0, (FLOOR((1.53775*POWER((82-AI8),1.81)),1)),0)</f>
        <v>0</v>
      </c>
      <c r="AK8" s="129">
        <f>AJ8</f>
        <v>0</v>
      </c>
      <c r="AL8" s="93"/>
      <c r="AM8" s="127"/>
      <c r="AN8" s="127"/>
      <c r="AO8" s="127"/>
      <c r="AP8" s="127">
        <f>IF(AL8&gt;0, (VLOOKUP(AL8, LookupU17HB!$A$1:$B$1233,2)),0)</f>
        <v>0</v>
      </c>
      <c r="AQ8" s="129">
        <f>AP8</f>
        <v>0</v>
      </c>
      <c r="AR8" s="93"/>
      <c r="AS8" s="62" t="str">
        <f t="shared" ref="AS8:AS22" si="129">CONCATENATE($G8, " ",AR$1)</f>
        <v>M00 Disc</v>
      </c>
      <c r="AT8" s="62">
        <f>VLOOKUP(AS8,LookupM!$A$1:$B$100,2)</f>
        <v>1</v>
      </c>
      <c r="AU8" s="62">
        <f>FLOOR(AT8*AR8,0.01)</f>
        <v>0</v>
      </c>
      <c r="AV8" s="62">
        <f>IF(AU8&gt;0, (FLOOR((12.91*POWER((AU8-4),1.1)),1)),0)</f>
        <v>0</v>
      </c>
      <c r="AW8" s="129">
        <f>AV8</f>
        <v>0</v>
      </c>
      <c r="AX8" s="93"/>
      <c r="AY8" s="62" t="str">
        <f t="shared" ref="AY8:AY22" si="130">CONCATENATE($G8, " ",AX$1)</f>
        <v>M00 Pole</v>
      </c>
      <c r="AZ8" s="62">
        <f>VLOOKUP(AY8,LookupM!$A$1:$B$100,2)</f>
        <v>1</v>
      </c>
      <c r="BA8" s="62">
        <f>FLOOR(AZ8*AX8,0.01)</f>
        <v>0</v>
      </c>
      <c r="BB8" s="62">
        <f>IF(BA8&gt;0, (FLOOR((0.2797*POWER((BA8*100-100),1.35)),1)),0)</f>
        <v>0</v>
      </c>
      <c r="BC8" s="129">
        <f>BB8</f>
        <v>0</v>
      </c>
      <c r="BD8" s="93"/>
      <c r="BE8" s="62" t="str">
        <f t="shared" ref="BE8:BE22" si="131">CONCATENATE($G8, " ",BD$1)</f>
        <v>M00 Jav</v>
      </c>
      <c r="BF8" s="62">
        <f>VLOOKUP(BE8,LookupM!$A$1:$B$100,2)</f>
        <v>1</v>
      </c>
      <c r="BG8" s="62">
        <f>FLOOR(BF8*BD8,0.01)</f>
        <v>0</v>
      </c>
      <c r="BH8" s="62">
        <f>IF(BG8&gt;0, (FLOOR((10.14*POWER((BG8-7),1.08)),1)),0)</f>
        <v>0</v>
      </c>
      <c r="BI8" s="129">
        <f>BH8</f>
        <v>0</v>
      </c>
      <c r="BJ8" s="99"/>
      <c r="BK8" s="63"/>
      <c r="BL8" s="62">
        <f>BJ8*60+BK8</f>
        <v>0</v>
      </c>
      <c r="BM8" s="62" t="str">
        <f>CONCATENATE($G8, " ",BJ$1)</f>
        <v>M00 1500</v>
      </c>
      <c r="BN8" s="62">
        <f>VLOOKUP(BM8,LookupM!$A$1:$B$100,2)</f>
        <v>1</v>
      </c>
      <c r="BO8" s="62">
        <f>CEILING(BN8*BL8,0.01)</f>
        <v>0</v>
      </c>
      <c r="BP8" s="62">
        <f>IF(BO8&gt;0, (FLOOR((0.03768*POWER((480-BO8),1.85)),1)),0)</f>
        <v>0</v>
      </c>
      <c r="BQ8" s="129">
        <f>BP8</f>
        <v>0</v>
      </c>
      <c r="BR8" s="88"/>
      <c r="BS8" s="130">
        <f t="shared" si="122"/>
        <v>0</v>
      </c>
      <c r="BT8" s="88"/>
      <c r="BU8" s="131">
        <f t="shared" si="123"/>
        <v>1</v>
      </c>
    </row>
    <row r="9" spans="1:73">
      <c r="A9" s="111"/>
      <c r="B9" s="113"/>
      <c r="C9" s="102"/>
      <c r="D9" s="102"/>
      <c r="E9" s="102"/>
      <c r="F9" s="137" t="s">
        <v>346</v>
      </c>
      <c r="G9" s="114" t="str">
        <f>VLOOKUP(F9,'Other specs'!$A$66:$B$77,2)</f>
        <v>M00</v>
      </c>
      <c r="H9" s="93"/>
      <c r="I9" s="102" t="str">
        <f t="shared" si="124"/>
        <v>M00 100</v>
      </c>
      <c r="J9" s="102">
        <f>VLOOKUP(I9,LookupM!$A$1:$B$100,2)</f>
        <v>1</v>
      </c>
      <c r="K9" s="102">
        <f>CEILING(J9*H9,0.01)</f>
        <v>0</v>
      </c>
      <c r="L9" s="102">
        <f>IF(K9&gt;0, (FLOOR((25.4347*POWER((18-K9),1.81)),1)),0)</f>
        <v>0</v>
      </c>
      <c r="M9" s="108">
        <f>L9</f>
        <v>0</v>
      </c>
      <c r="N9" s="93"/>
      <c r="O9" s="102" t="str">
        <f t="shared" si="125"/>
        <v>M00 Long</v>
      </c>
      <c r="P9" s="102">
        <f>VLOOKUP(O9,LookupM!$A$1:$B$100,2)</f>
        <v>1</v>
      </c>
      <c r="Q9" s="102">
        <f>FLOOR(P9*N9,0.01)</f>
        <v>0</v>
      </c>
      <c r="R9" s="102">
        <f>IF(Q9&gt;0, (FLOOR((0.14354*POWER((Q9*100-220),1.4)),1)),0)</f>
        <v>0</v>
      </c>
      <c r="S9" s="108">
        <f>R9</f>
        <v>0</v>
      </c>
      <c r="T9" s="93"/>
      <c r="U9" s="102" t="str">
        <f t="shared" si="126"/>
        <v>M00 Shot</v>
      </c>
      <c r="V9" s="102">
        <f>VLOOKUP(U9,LookupM!$A$1:$B$100,2)</f>
        <v>1</v>
      </c>
      <c r="W9" s="102">
        <f>FLOOR(V9*T9,0.01)</f>
        <v>0</v>
      </c>
      <c r="X9" s="102">
        <f>IF(W9&gt;0, (FLOOR((51.39*POWER((W9-1.5),1.05)),1)),0)</f>
        <v>0</v>
      </c>
      <c r="Y9" s="108">
        <f>X9</f>
        <v>0</v>
      </c>
      <c r="Z9" s="93"/>
      <c r="AA9" s="102" t="str">
        <f t="shared" si="127"/>
        <v>M00 High</v>
      </c>
      <c r="AB9" s="102">
        <f>VLOOKUP(AA9,LookupM!$A$1:$B$100,2)</f>
        <v>1</v>
      </c>
      <c r="AC9" s="102">
        <f>FLOOR(AB9*Z9,0.01)</f>
        <v>0</v>
      </c>
      <c r="AD9" s="102">
        <f>IF(AC9&gt;0, (FLOOR((0.8465*POWER((AC9*100-75),1.42)),1)),0)</f>
        <v>0</v>
      </c>
      <c r="AE9" s="108">
        <f>AD9</f>
        <v>0</v>
      </c>
      <c r="AF9" s="93"/>
      <c r="AG9" s="102" t="str">
        <f t="shared" si="128"/>
        <v>M00 400</v>
      </c>
      <c r="AH9" s="102">
        <f>VLOOKUP(AG9,LookupM!$A$1:$B$100,2)</f>
        <v>1</v>
      </c>
      <c r="AI9" s="102">
        <f>CEILING(AH9*AF9,0.01)</f>
        <v>0</v>
      </c>
      <c r="AJ9" s="102">
        <f>IF(AI9&gt;0, (FLOOR((1.53775*POWER((82-AI9),1.81)),1)),0)</f>
        <v>0</v>
      </c>
      <c r="AK9" s="108">
        <f>AJ9</f>
        <v>0</v>
      </c>
      <c r="AL9" s="93"/>
      <c r="AM9" s="102" t="str">
        <f t="shared" ref="AM9:AM22" si="132">CONCATENATE($G9, " ",AL$1)</f>
        <v>M00 Hurd</v>
      </c>
      <c r="AN9" s="102">
        <f>VLOOKUP(AM9,LookupM!$A$1:$B$100,2)</f>
        <v>1</v>
      </c>
      <c r="AO9" s="102">
        <f>CEILING(AN9*AL9,0.01)</f>
        <v>0</v>
      </c>
      <c r="AP9" s="102">
        <f>IF(AO9&gt;0, (FLOOR((5.74352*POWER((28.5-AO9),1.92)),1)),0)</f>
        <v>0</v>
      </c>
      <c r="AQ9" s="108">
        <f>AP9</f>
        <v>0</v>
      </c>
      <c r="AR9" s="93"/>
      <c r="AS9" s="102" t="str">
        <f t="shared" si="129"/>
        <v>M00 Disc</v>
      </c>
      <c r="AT9" s="102">
        <f>VLOOKUP(AS9,LookupM!$A$1:$B$100,2)</f>
        <v>1</v>
      </c>
      <c r="AU9" s="102">
        <f>FLOOR(AT9*AR9,0.01)</f>
        <v>0</v>
      </c>
      <c r="AV9" s="102">
        <f>IF(AU9&gt;0, (FLOOR((12.91*POWER((AU9-4),1.1)),1)),0)</f>
        <v>0</v>
      </c>
      <c r="AW9" s="108">
        <f>AV9</f>
        <v>0</v>
      </c>
      <c r="AX9" s="93"/>
      <c r="AY9" s="102" t="str">
        <f t="shared" si="130"/>
        <v>M00 Pole</v>
      </c>
      <c r="AZ9" s="102">
        <f>VLOOKUP(AY9,LookupM!$A$1:$B$100,2)</f>
        <v>1</v>
      </c>
      <c r="BA9" s="102">
        <f>FLOOR(AZ9*AX9,0.01)</f>
        <v>0</v>
      </c>
      <c r="BB9" s="102">
        <f>IF(BA9&gt;0, (FLOOR((0.2797*POWER((BA9*100-100),1.35)),1)),0)</f>
        <v>0</v>
      </c>
      <c r="BC9" s="108">
        <f>BB9</f>
        <v>0</v>
      </c>
      <c r="BD9" s="93"/>
      <c r="BE9" s="102" t="str">
        <f t="shared" si="131"/>
        <v>M00 Jav</v>
      </c>
      <c r="BF9" s="102">
        <f>VLOOKUP(BE9,LookupM!$A$1:$B$100,2)</f>
        <v>1</v>
      </c>
      <c r="BG9" s="102">
        <f>FLOOR(BF9*BD9,0.01)</f>
        <v>0</v>
      </c>
      <c r="BH9" s="102">
        <f>IF(BG9&gt;0, (FLOOR((10.14*POWER((BG9-7),1.08)),1)),0)</f>
        <v>0</v>
      </c>
      <c r="BI9" s="108">
        <f>BH9</f>
        <v>0</v>
      </c>
      <c r="BJ9" s="99"/>
      <c r="BK9" s="63"/>
      <c r="BL9" s="102">
        <f>BJ9*60+BK9</f>
        <v>0</v>
      </c>
      <c r="BM9" s="102" t="str">
        <f>CONCATENATE($G9, " ",BJ$1)</f>
        <v>M00 1500</v>
      </c>
      <c r="BN9" s="102">
        <f>VLOOKUP(BM9,LookupM!$A$1:$B$100,2)</f>
        <v>1</v>
      </c>
      <c r="BO9" s="102">
        <f>CEILING(BN9*BL9,0.01)</f>
        <v>0</v>
      </c>
      <c r="BP9" s="102">
        <f>IF(BO9&gt;0, (FLOOR((0.03768*POWER((480-BO9),1.85)),1)),0)</f>
        <v>0</v>
      </c>
      <c r="BQ9" s="108">
        <f>BP9</f>
        <v>0</v>
      </c>
      <c r="BR9" s="88"/>
      <c r="BS9" s="103">
        <f t="shared" si="0"/>
        <v>0</v>
      </c>
      <c r="BT9" s="88"/>
      <c r="BU9" s="105">
        <f t="shared" si="1"/>
        <v>1</v>
      </c>
    </row>
    <row r="10" spans="1:73">
      <c r="A10" s="111"/>
      <c r="B10" s="113"/>
      <c r="C10" s="102"/>
      <c r="D10" s="102"/>
      <c r="E10" s="102"/>
      <c r="F10" s="137" t="s">
        <v>163</v>
      </c>
      <c r="G10" s="114" t="str">
        <f>VLOOKUP(F10,'Other specs'!$A$66:$B$77,2)</f>
        <v>M35</v>
      </c>
      <c r="H10" s="93"/>
      <c r="I10" s="102" t="str">
        <f t="shared" si="124"/>
        <v>M35 100</v>
      </c>
      <c r="J10" s="102">
        <f>VLOOKUP(I10,LookupM!$A$1:$B$100,2)</f>
        <v>0.99990000000000001</v>
      </c>
      <c r="K10" s="102">
        <f t="shared" ref="K10:K20" si="133">CEILING(J10*H10,0.01)</f>
        <v>0</v>
      </c>
      <c r="L10" s="102">
        <f t="shared" ref="L10:L22" si="134">IF(K10&gt;0, (FLOOR((25.4347*POWER((18-K10),1.81)),1)),0)</f>
        <v>0</v>
      </c>
      <c r="M10" s="108">
        <f t="shared" ref="M10:M22" si="135">L10</f>
        <v>0</v>
      </c>
      <c r="N10" s="93"/>
      <c r="O10" s="102" t="str">
        <f t="shared" si="125"/>
        <v>M35 Long</v>
      </c>
      <c r="P10" s="102">
        <f>VLOOKUP(O10,LookupM!$A$1:$B$100,2)</f>
        <v>1.0385</v>
      </c>
      <c r="Q10" s="102">
        <f t="shared" ref="Q10:Q20" si="136">FLOOR(P10*N10,0.01)</f>
        <v>0</v>
      </c>
      <c r="R10" s="102">
        <f t="shared" ref="R10:R22" si="137">IF(Q10&gt;0, (FLOOR((0.14354*POWER((Q10*100-220),1.4)),1)),0)</f>
        <v>0</v>
      </c>
      <c r="S10" s="108">
        <f t="shared" ref="S10:S22" si="138">R10</f>
        <v>0</v>
      </c>
      <c r="T10" s="93"/>
      <c r="U10" s="102" t="str">
        <f t="shared" si="126"/>
        <v>M35 Shot</v>
      </c>
      <c r="V10" s="102">
        <f>VLOOKUP(U10,LookupM!$A$1:$B$100,2)</f>
        <v>1.0462</v>
      </c>
      <c r="W10" s="102">
        <f t="shared" ref="W10:W20" si="139">FLOOR(V10*T10,0.01)</f>
        <v>0</v>
      </c>
      <c r="X10" s="102">
        <f t="shared" ref="X10:X22" si="140">IF(W10&gt;0, (FLOOR((51.39*POWER((W10-1.5),1.05)),1)),0)</f>
        <v>0</v>
      </c>
      <c r="Y10" s="108">
        <f t="shared" ref="Y10:Y22" si="141">X10</f>
        <v>0</v>
      </c>
      <c r="Z10" s="93"/>
      <c r="AA10" s="102" t="str">
        <f t="shared" si="127"/>
        <v>M35 High</v>
      </c>
      <c r="AB10" s="102">
        <f>VLOOKUP(AA10,LookupM!$A$1:$B$100,2)</f>
        <v>1.0136000000000001</v>
      </c>
      <c r="AC10" s="102">
        <f t="shared" ref="AC10:AC20" si="142">FLOOR(AB10*Z10,0.01)</f>
        <v>0</v>
      </c>
      <c r="AD10" s="102">
        <f t="shared" ref="AD10:AD22" si="143">IF(AC10&gt;0, (FLOOR((0.8465*POWER((AC10*100-75),1.42)),1)),0)</f>
        <v>0</v>
      </c>
      <c r="AE10" s="108">
        <f t="shared" ref="AE10:AE22" si="144">AD10</f>
        <v>0</v>
      </c>
      <c r="AF10" s="93"/>
      <c r="AG10" s="102" t="str">
        <f t="shared" si="128"/>
        <v>M35 400</v>
      </c>
      <c r="AH10" s="102">
        <f>VLOOKUP(AG10,LookupM!$A$1:$B$100,2)</f>
        <v>0.98240000000000005</v>
      </c>
      <c r="AI10" s="102">
        <f t="shared" ref="AI10:AI20" si="145">CEILING(AH10*AF10,0.01)</f>
        <v>0</v>
      </c>
      <c r="AJ10" s="102">
        <f t="shared" ref="AJ10:AJ22" si="146">IF(AI10&gt;0, (FLOOR((1.53775*POWER((82-AI10),1.81)),1)),0)</f>
        <v>0</v>
      </c>
      <c r="AK10" s="108">
        <f t="shared" ref="AK10:AK22" si="147">AJ10</f>
        <v>0</v>
      </c>
      <c r="AL10" s="93"/>
      <c r="AM10" s="102" t="str">
        <f t="shared" si="132"/>
        <v>M35 Hurd</v>
      </c>
      <c r="AN10" s="102">
        <f>VLOOKUP(AM10,LookupM!$A$1:$B$100,2)</f>
        <v>0.99570000000000003</v>
      </c>
      <c r="AO10" s="102">
        <f t="shared" ref="AO10:AO20" si="148">CEILING(AN10*AL10,0.01)</f>
        <v>0</v>
      </c>
      <c r="AP10" s="102">
        <f t="shared" ref="AP10:AP22" si="149">IF(AO10&gt;0, (FLOOR((5.74352*POWER((28.5-AO10),1.92)),1)),0)</f>
        <v>0</v>
      </c>
      <c r="AQ10" s="108">
        <f t="shared" ref="AQ10:AQ22" si="150">AP10</f>
        <v>0</v>
      </c>
      <c r="AR10" s="93"/>
      <c r="AS10" s="102" t="str">
        <f t="shared" si="129"/>
        <v>M35 Disc</v>
      </c>
      <c r="AT10" s="102">
        <f>VLOOKUP(AS10,LookupM!$A$1:$B$100,2)</f>
        <v>1</v>
      </c>
      <c r="AU10" s="102">
        <f t="shared" ref="AU10:AU20" si="151">FLOOR(AT10*AR10,0.01)</f>
        <v>0</v>
      </c>
      <c r="AV10" s="102">
        <f t="shared" ref="AV10:AV22" si="152">IF(AU10&gt;0, (FLOOR((12.91*POWER((AU10-4),1.1)),1)),0)</f>
        <v>0</v>
      </c>
      <c r="AW10" s="108">
        <f t="shared" ref="AW10:AW22" si="153">AV10</f>
        <v>0</v>
      </c>
      <c r="AX10" s="93"/>
      <c r="AY10" s="102" t="str">
        <f t="shared" si="130"/>
        <v>M35 Pole</v>
      </c>
      <c r="AZ10" s="102">
        <f>VLOOKUP(AY10,LookupM!$A$1:$B$100,2)</f>
        <v>1.0128999999999999</v>
      </c>
      <c r="BA10" s="102">
        <f t="shared" ref="BA10:BA20" si="154">FLOOR(AZ10*AX10,0.01)</f>
        <v>0</v>
      </c>
      <c r="BB10" s="102">
        <f t="shared" ref="BB10:BB22" si="155">IF(BA10&gt;0, (FLOOR((0.2797*POWER((BA10*100-100),1.35)),1)),0)</f>
        <v>0</v>
      </c>
      <c r="BC10" s="108">
        <f t="shared" ref="BC10:BC22" si="156">BB10</f>
        <v>0</v>
      </c>
      <c r="BD10" s="93"/>
      <c r="BE10" s="102" t="str">
        <f t="shared" si="131"/>
        <v>M35 Jav</v>
      </c>
      <c r="BF10" s="102">
        <f>VLOOKUP(BE10,LookupM!$A$1:$B$100,2)</f>
        <v>1.0438000000000001</v>
      </c>
      <c r="BG10" s="102">
        <f t="shared" ref="BG10:BG20" si="157">FLOOR(BF10*BD10,0.01)</f>
        <v>0</v>
      </c>
      <c r="BH10" s="102">
        <f t="shared" ref="BH10:BH22" si="158">IF(BG10&gt;0, (FLOOR((10.14*POWER((BG10-7),1.08)),1)),0)</f>
        <v>0</v>
      </c>
      <c r="BI10" s="108">
        <f t="shared" ref="BI10:BI22" si="159">BH10</f>
        <v>0</v>
      </c>
      <c r="BJ10" s="99"/>
      <c r="BK10" s="63"/>
      <c r="BL10" s="102">
        <f t="shared" ref="BL10:BL20" si="160">BJ10*60+BK10</f>
        <v>0</v>
      </c>
      <c r="BM10" s="102" t="str">
        <f t="shared" ref="BM10:BM20" si="161">CONCATENATE($G10, " ",BJ$1)</f>
        <v>M35 1500</v>
      </c>
      <c r="BN10" s="102">
        <f>VLOOKUP(BM10,LookupM!$A$1:$B$100,2)</f>
        <v>0.9849</v>
      </c>
      <c r="BO10" s="102">
        <f t="shared" ref="BO10:BO20" si="162">CEILING(BN10*BL10,0.01)</f>
        <v>0</v>
      </c>
      <c r="BP10" s="102">
        <f t="shared" ref="BP10:BP22" si="163">IF(BO10&gt;0, (FLOOR((0.03768*POWER((480-BO10),1.85)),1)),0)</f>
        <v>0</v>
      </c>
      <c r="BQ10" s="108">
        <f t="shared" ref="BQ10:BQ22" si="164">BP10</f>
        <v>0</v>
      </c>
      <c r="BR10" s="88"/>
      <c r="BS10" s="103">
        <f t="shared" si="0"/>
        <v>0</v>
      </c>
      <c r="BT10" s="88"/>
      <c r="BU10" s="105">
        <f t="shared" si="1"/>
        <v>1</v>
      </c>
    </row>
    <row r="11" spans="1:73">
      <c r="A11" s="111"/>
      <c r="B11" s="113"/>
      <c r="C11" s="102"/>
      <c r="D11" s="102"/>
      <c r="E11" s="102"/>
      <c r="F11" s="137" t="s">
        <v>164</v>
      </c>
      <c r="G11" s="114" t="str">
        <f>VLOOKUP(F11,'Other specs'!$A$66:$B$77,2)</f>
        <v>M40</v>
      </c>
      <c r="H11" s="93"/>
      <c r="I11" s="102" t="str">
        <f t="shared" si="124"/>
        <v>M40 100</v>
      </c>
      <c r="J11" s="102">
        <f>VLOOKUP(I11,LookupM!$A$1:$B$100,2)</f>
        <v>0.96679999999999999</v>
      </c>
      <c r="K11" s="102">
        <f t="shared" si="133"/>
        <v>0</v>
      </c>
      <c r="L11" s="102">
        <f t="shared" si="134"/>
        <v>0</v>
      </c>
      <c r="M11" s="108">
        <f t="shared" si="135"/>
        <v>0</v>
      </c>
      <c r="N11" s="93"/>
      <c r="O11" s="102" t="str">
        <f t="shared" si="125"/>
        <v>M40 Long</v>
      </c>
      <c r="P11" s="102">
        <f>VLOOKUP(O11,LookupM!$A$1:$B$100,2)</f>
        <v>1.0972</v>
      </c>
      <c r="Q11" s="102">
        <f t="shared" si="136"/>
        <v>0</v>
      </c>
      <c r="R11" s="102">
        <f t="shared" si="137"/>
        <v>0</v>
      </c>
      <c r="S11" s="108">
        <f t="shared" si="138"/>
        <v>0</v>
      </c>
      <c r="T11" s="93"/>
      <c r="U11" s="102" t="str">
        <f t="shared" si="126"/>
        <v>M40 Shot</v>
      </c>
      <c r="V11" s="102">
        <f>VLOOKUP(U11,LookupM!$A$1:$B$100,2)</f>
        <v>1.1125</v>
      </c>
      <c r="W11" s="102">
        <f t="shared" si="139"/>
        <v>0</v>
      </c>
      <c r="X11" s="102">
        <f t="shared" si="140"/>
        <v>0</v>
      </c>
      <c r="Y11" s="108">
        <f t="shared" si="141"/>
        <v>0</v>
      </c>
      <c r="Z11" s="93"/>
      <c r="AA11" s="102" t="str">
        <f t="shared" si="127"/>
        <v>M40 High</v>
      </c>
      <c r="AB11" s="102">
        <f>VLOOKUP(AA11,LookupM!$A$1:$B$100,2)</f>
        <v>1.0630999999999999</v>
      </c>
      <c r="AC11" s="102">
        <f t="shared" si="142"/>
        <v>0</v>
      </c>
      <c r="AD11" s="102">
        <f t="shared" si="143"/>
        <v>0</v>
      </c>
      <c r="AE11" s="108">
        <f t="shared" si="144"/>
        <v>0</v>
      </c>
      <c r="AF11" s="93"/>
      <c r="AG11" s="102" t="str">
        <f t="shared" si="128"/>
        <v>M40 400</v>
      </c>
      <c r="AH11" s="102">
        <f>VLOOKUP(AG11,LookupM!$A$1:$B$100,2)</f>
        <v>0.95130000000000003</v>
      </c>
      <c r="AI11" s="102">
        <f t="shared" si="145"/>
        <v>0</v>
      </c>
      <c r="AJ11" s="102">
        <f t="shared" si="146"/>
        <v>0</v>
      </c>
      <c r="AK11" s="108">
        <f t="shared" si="147"/>
        <v>0</v>
      </c>
      <c r="AL11" s="93"/>
      <c r="AM11" s="102" t="str">
        <f t="shared" si="132"/>
        <v>M40 Hurd</v>
      </c>
      <c r="AN11" s="102">
        <f>VLOOKUP(AM11,LookupM!$A$1:$B$100,2)</f>
        <v>0.96089999999999998</v>
      </c>
      <c r="AO11" s="102">
        <f t="shared" si="148"/>
        <v>0</v>
      </c>
      <c r="AP11" s="102">
        <f t="shared" si="149"/>
        <v>0</v>
      </c>
      <c r="AQ11" s="108">
        <f t="shared" si="150"/>
        <v>0</v>
      </c>
      <c r="AR11" s="93"/>
      <c r="AS11" s="102" t="str">
        <f t="shared" si="129"/>
        <v>M40 Disc</v>
      </c>
      <c r="AT11" s="102">
        <f>VLOOKUP(AS11,LookupM!$A$1:$B$100,2)</f>
        <v>1.0186999999999999</v>
      </c>
      <c r="AU11" s="102">
        <f t="shared" si="151"/>
        <v>0</v>
      </c>
      <c r="AV11" s="102">
        <f t="shared" si="152"/>
        <v>0</v>
      </c>
      <c r="AW11" s="108">
        <f t="shared" si="153"/>
        <v>0</v>
      </c>
      <c r="AX11" s="93"/>
      <c r="AY11" s="102" t="str">
        <f t="shared" si="130"/>
        <v>M40 Pole</v>
      </c>
      <c r="AZ11" s="102">
        <f>VLOOKUP(AY11,LookupM!$A$1:$B$100,2)</f>
        <v>1.0708</v>
      </c>
      <c r="BA11" s="102">
        <f t="shared" si="154"/>
        <v>0</v>
      </c>
      <c r="BB11" s="102">
        <f t="shared" si="155"/>
        <v>0</v>
      </c>
      <c r="BC11" s="108">
        <f t="shared" si="156"/>
        <v>0</v>
      </c>
      <c r="BD11" s="93"/>
      <c r="BE11" s="102" t="str">
        <f t="shared" si="131"/>
        <v>M40 Jav</v>
      </c>
      <c r="BF11" s="102">
        <f>VLOOKUP(BE11,LookupM!$A$1:$B$100,2)</f>
        <v>1.1217999999999999</v>
      </c>
      <c r="BG11" s="102">
        <f t="shared" si="157"/>
        <v>0</v>
      </c>
      <c r="BH11" s="102">
        <f t="shared" si="158"/>
        <v>0</v>
      </c>
      <c r="BI11" s="108">
        <f t="shared" si="159"/>
        <v>0</v>
      </c>
      <c r="BJ11" s="99"/>
      <c r="BK11" s="63"/>
      <c r="BL11" s="102">
        <f t="shared" si="160"/>
        <v>0</v>
      </c>
      <c r="BM11" s="102" t="str">
        <f t="shared" si="161"/>
        <v>M40 1500</v>
      </c>
      <c r="BN11" s="102">
        <f>VLOOKUP(BM11,LookupM!$A$1:$B$100,2)</f>
        <v>0.95320000000000005</v>
      </c>
      <c r="BO11" s="102">
        <f t="shared" si="162"/>
        <v>0</v>
      </c>
      <c r="BP11" s="102">
        <f t="shared" si="163"/>
        <v>0</v>
      </c>
      <c r="BQ11" s="108">
        <f t="shared" si="164"/>
        <v>0</v>
      </c>
      <c r="BR11" s="88"/>
      <c r="BS11" s="103">
        <f t="shared" si="0"/>
        <v>0</v>
      </c>
      <c r="BT11" s="88"/>
      <c r="BU11" s="105">
        <f t="shared" si="1"/>
        <v>1</v>
      </c>
    </row>
    <row r="12" spans="1:73">
      <c r="A12" s="111"/>
      <c r="B12" s="113"/>
      <c r="C12" s="102"/>
      <c r="D12" s="102"/>
      <c r="E12" s="102"/>
      <c r="F12" s="137" t="s">
        <v>164</v>
      </c>
      <c r="G12" s="114" t="str">
        <f>VLOOKUP(F12,'Other specs'!$A$66:$B$77,2)</f>
        <v>M40</v>
      </c>
      <c r="H12" s="93"/>
      <c r="I12" s="102" t="str">
        <f t="shared" si="124"/>
        <v>M40 100</v>
      </c>
      <c r="J12" s="102">
        <f>VLOOKUP(I12,LookupM!$A$1:$B$100,2)</f>
        <v>0.96679999999999999</v>
      </c>
      <c r="K12" s="102">
        <f t="shared" si="133"/>
        <v>0</v>
      </c>
      <c r="L12" s="102">
        <f t="shared" si="134"/>
        <v>0</v>
      </c>
      <c r="M12" s="108">
        <f t="shared" si="135"/>
        <v>0</v>
      </c>
      <c r="N12" s="93"/>
      <c r="O12" s="102" t="str">
        <f t="shared" si="125"/>
        <v>M40 Long</v>
      </c>
      <c r="P12" s="102">
        <f>VLOOKUP(O12,LookupM!$A$1:$B$100,2)</f>
        <v>1.0972</v>
      </c>
      <c r="Q12" s="102">
        <f t="shared" si="136"/>
        <v>0</v>
      </c>
      <c r="R12" s="102">
        <f t="shared" si="137"/>
        <v>0</v>
      </c>
      <c r="S12" s="108">
        <f t="shared" si="138"/>
        <v>0</v>
      </c>
      <c r="T12" s="93"/>
      <c r="U12" s="102" t="str">
        <f t="shared" si="126"/>
        <v>M40 Shot</v>
      </c>
      <c r="V12" s="102">
        <f>VLOOKUP(U12,LookupM!$A$1:$B$100,2)</f>
        <v>1.1125</v>
      </c>
      <c r="W12" s="102">
        <f t="shared" si="139"/>
        <v>0</v>
      </c>
      <c r="X12" s="102">
        <f t="shared" si="140"/>
        <v>0</v>
      </c>
      <c r="Y12" s="108">
        <f t="shared" si="141"/>
        <v>0</v>
      </c>
      <c r="Z12" s="93"/>
      <c r="AA12" s="102" t="str">
        <f t="shared" si="127"/>
        <v>M40 High</v>
      </c>
      <c r="AB12" s="102">
        <f>VLOOKUP(AA12,LookupM!$A$1:$B$100,2)</f>
        <v>1.0630999999999999</v>
      </c>
      <c r="AC12" s="102">
        <f t="shared" si="142"/>
        <v>0</v>
      </c>
      <c r="AD12" s="102">
        <f t="shared" si="143"/>
        <v>0</v>
      </c>
      <c r="AE12" s="108">
        <f t="shared" si="144"/>
        <v>0</v>
      </c>
      <c r="AF12" s="93"/>
      <c r="AG12" s="102" t="str">
        <f t="shared" si="128"/>
        <v>M40 400</v>
      </c>
      <c r="AH12" s="102">
        <f>VLOOKUP(AG12,LookupM!$A$1:$B$100,2)</f>
        <v>0.95130000000000003</v>
      </c>
      <c r="AI12" s="102">
        <f t="shared" si="145"/>
        <v>0</v>
      </c>
      <c r="AJ12" s="102">
        <f t="shared" si="146"/>
        <v>0</v>
      </c>
      <c r="AK12" s="108">
        <f t="shared" si="147"/>
        <v>0</v>
      </c>
      <c r="AL12" s="93"/>
      <c r="AM12" s="102" t="str">
        <f t="shared" si="132"/>
        <v>M40 Hurd</v>
      </c>
      <c r="AN12" s="102">
        <f>VLOOKUP(AM12,LookupM!$A$1:$B$100,2)</f>
        <v>0.96089999999999998</v>
      </c>
      <c r="AO12" s="102">
        <f t="shared" si="148"/>
        <v>0</v>
      </c>
      <c r="AP12" s="102">
        <f t="shared" si="149"/>
        <v>0</v>
      </c>
      <c r="AQ12" s="108">
        <f t="shared" si="150"/>
        <v>0</v>
      </c>
      <c r="AR12" s="93"/>
      <c r="AS12" s="102" t="str">
        <f t="shared" si="129"/>
        <v>M40 Disc</v>
      </c>
      <c r="AT12" s="102">
        <f>VLOOKUP(AS12,LookupM!$A$1:$B$100,2)</f>
        <v>1.0186999999999999</v>
      </c>
      <c r="AU12" s="102">
        <f t="shared" si="151"/>
        <v>0</v>
      </c>
      <c r="AV12" s="102">
        <f t="shared" si="152"/>
        <v>0</v>
      </c>
      <c r="AW12" s="108">
        <f t="shared" si="153"/>
        <v>0</v>
      </c>
      <c r="AX12" s="93"/>
      <c r="AY12" s="102" t="str">
        <f t="shared" si="130"/>
        <v>M40 Pole</v>
      </c>
      <c r="AZ12" s="102">
        <f>VLOOKUP(AY12,LookupM!$A$1:$B$100,2)</f>
        <v>1.0708</v>
      </c>
      <c r="BA12" s="102">
        <f t="shared" si="154"/>
        <v>0</v>
      </c>
      <c r="BB12" s="102">
        <f t="shared" si="155"/>
        <v>0</v>
      </c>
      <c r="BC12" s="108">
        <f t="shared" si="156"/>
        <v>0</v>
      </c>
      <c r="BD12" s="93"/>
      <c r="BE12" s="102" t="str">
        <f t="shared" si="131"/>
        <v>M40 Jav</v>
      </c>
      <c r="BF12" s="102">
        <f>VLOOKUP(BE12,LookupM!$A$1:$B$100,2)</f>
        <v>1.1217999999999999</v>
      </c>
      <c r="BG12" s="102">
        <f t="shared" si="157"/>
        <v>0</v>
      </c>
      <c r="BH12" s="102">
        <f t="shared" si="158"/>
        <v>0</v>
      </c>
      <c r="BI12" s="108">
        <f t="shared" si="159"/>
        <v>0</v>
      </c>
      <c r="BJ12" s="99"/>
      <c r="BK12" s="63"/>
      <c r="BL12" s="102">
        <f t="shared" si="160"/>
        <v>0</v>
      </c>
      <c r="BM12" s="102" t="str">
        <f t="shared" si="161"/>
        <v>M40 1500</v>
      </c>
      <c r="BN12" s="102">
        <f>VLOOKUP(BM12,LookupM!$A$1:$B$100,2)</f>
        <v>0.95320000000000005</v>
      </c>
      <c r="BO12" s="102">
        <f t="shared" si="162"/>
        <v>0</v>
      </c>
      <c r="BP12" s="102">
        <f t="shared" si="163"/>
        <v>0</v>
      </c>
      <c r="BQ12" s="108">
        <f t="shared" si="164"/>
        <v>0</v>
      </c>
      <c r="BR12" s="88"/>
      <c r="BS12" s="103">
        <f t="shared" si="0"/>
        <v>0</v>
      </c>
      <c r="BT12" s="88"/>
      <c r="BU12" s="105">
        <f t="shared" si="1"/>
        <v>1</v>
      </c>
    </row>
    <row r="13" spans="1:73">
      <c r="A13" s="111"/>
      <c r="B13" s="113"/>
      <c r="C13" s="102"/>
      <c r="D13" s="102"/>
      <c r="E13" s="102"/>
      <c r="F13" s="137" t="s">
        <v>165</v>
      </c>
      <c r="G13" s="114" t="str">
        <f>VLOOKUP(F13,'Other specs'!$A$66:$B$77,2)</f>
        <v>M45</v>
      </c>
      <c r="H13" s="93"/>
      <c r="I13" s="102" t="str">
        <f t="shared" si="124"/>
        <v>M45 100</v>
      </c>
      <c r="J13" s="102">
        <f>VLOOKUP(I13,LookupM!$A$1:$B$100,2)</f>
        <v>0.9345</v>
      </c>
      <c r="K13" s="102">
        <f t="shared" si="133"/>
        <v>0</v>
      </c>
      <c r="L13" s="102">
        <f t="shared" si="134"/>
        <v>0</v>
      </c>
      <c r="M13" s="108">
        <f t="shared" si="135"/>
        <v>0</v>
      </c>
      <c r="N13" s="93"/>
      <c r="O13" s="102" t="str">
        <f t="shared" si="125"/>
        <v>M45 Long</v>
      </c>
      <c r="P13" s="102">
        <f>VLOOKUP(O13,LookupM!$A$1:$B$100,2)</f>
        <v>1.1608000000000001</v>
      </c>
      <c r="Q13" s="102">
        <f t="shared" si="136"/>
        <v>0</v>
      </c>
      <c r="R13" s="102">
        <f t="shared" si="137"/>
        <v>0</v>
      </c>
      <c r="S13" s="108">
        <f t="shared" si="138"/>
        <v>0</v>
      </c>
      <c r="T13" s="93"/>
      <c r="U13" s="102" t="str">
        <f t="shared" si="126"/>
        <v>M45 Shot</v>
      </c>
      <c r="V13" s="102">
        <f>VLOOKUP(U13,LookupM!$A$1:$B$100,2)</f>
        <v>1.1867000000000001</v>
      </c>
      <c r="W13" s="102">
        <f t="shared" si="139"/>
        <v>0</v>
      </c>
      <c r="X13" s="102">
        <f t="shared" si="140"/>
        <v>0</v>
      </c>
      <c r="Y13" s="108">
        <f t="shared" si="141"/>
        <v>0</v>
      </c>
      <c r="Z13" s="93"/>
      <c r="AA13" s="102" t="str">
        <f t="shared" si="127"/>
        <v>M45 High</v>
      </c>
      <c r="AB13" s="102">
        <f>VLOOKUP(AA13,LookupM!$A$1:$B$100,2)</f>
        <v>1.1158999999999999</v>
      </c>
      <c r="AC13" s="102">
        <f t="shared" si="142"/>
        <v>0</v>
      </c>
      <c r="AD13" s="102">
        <f t="shared" si="143"/>
        <v>0</v>
      </c>
      <c r="AE13" s="108">
        <f t="shared" si="144"/>
        <v>0</v>
      </c>
      <c r="AF13" s="93"/>
      <c r="AG13" s="102" t="str">
        <f t="shared" si="128"/>
        <v>M45 400</v>
      </c>
      <c r="AH13" s="102">
        <f>VLOOKUP(AG13,LookupM!$A$1:$B$100,2)</f>
        <v>0.92079999999999995</v>
      </c>
      <c r="AI13" s="102">
        <f t="shared" si="145"/>
        <v>0</v>
      </c>
      <c r="AJ13" s="102">
        <f t="shared" si="146"/>
        <v>0</v>
      </c>
      <c r="AK13" s="108">
        <f t="shared" si="147"/>
        <v>0</v>
      </c>
      <c r="AL13" s="93"/>
      <c r="AM13" s="102" t="str">
        <f t="shared" si="132"/>
        <v>M45 Hurd</v>
      </c>
      <c r="AN13" s="102">
        <f>VLOOKUP(AM13,LookupM!$A$1:$B$100,2)</f>
        <v>0.9244</v>
      </c>
      <c r="AO13" s="102">
        <f t="shared" si="148"/>
        <v>0</v>
      </c>
      <c r="AP13" s="102">
        <f t="shared" si="149"/>
        <v>0</v>
      </c>
      <c r="AQ13" s="108">
        <f t="shared" si="150"/>
        <v>0</v>
      </c>
      <c r="AR13" s="93"/>
      <c r="AS13" s="102" t="str">
        <f t="shared" si="129"/>
        <v>M45 Disc</v>
      </c>
      <c r="AT13" s="102">
        <f>VLOOKUP(AS13,LookupM!$A$1:$B$100,2)</f>
        <v>1.0855999999999999</v>
      </c>
      <c r="AU13" s="102">
        <f t="shared" si="151"/>
        <v>0</v>
      </c>
      <c r="AV13" s="102">
        <f t="shared" si="152"/>
        <v>0</v>
      </c>
      <c r="AW13" s="108">
        <f t="shared" si="153"/>
        <v>0</v>
      </c>
      <c r="AX13" s="93"/>
      <c r="AY13" s="102" t="str">
        <f t="shared" si="130"/>
        <v>M45 Pole</v>
      </c>
      <c r="AZ13" s="102">
        <f>VLOOKUP(AY13,LookupM!$A$1:$B$100,2)</f>
        <v>1.1351</v>
      </c>
      <c r="BA13" s="102">
        <f t="shared" si="154"/>
        <v>0</v>
      </c>
      <c r="BB13" s="102">
        <f t="shared" si="155"/>
        <v>0</v>
      </c>
      <c r="BC13" s="108">
        <f t="shared" si="156"/>
        <v>0</v>
      </c>
      <c r="BD13" s="93"/>
      <c r="BE13" s="102" t="str">
        <f t="shared" si="131"/>
        <v>M45 Jav</v>
      </c>
      <c r="BF13" s="102">
        <f>VLOOKUP(BE13,LookupM!$A$1:$B$100,2)</f>
        <v>1.2110000000000001</v>
      </c>
      <c r="BG13" s="102">
        <f t="shared" si="157"/>
        <v>0</v>
      </c>
      <c r="BH13" s="102">
        <f t="shared" si="158"/>
        <v>0</v>
      </c>
      <c r="BI13" s="108">
        <f t="shared" si="159"/>
        <v>0</v>
      </c>
      <c r="BJ13" s="99"/>
      <c r="BK13" s="63"/>
      <c r="BL13" s="102">
        <f t="shared" si="160"/>
        <v>0</v>
      </c>
      <c r="BM13" s="102" t="str">
        <f t="shared" si="161"/>
        <v>M45 1500</v>
      </c>
      <c r="BN13" s="102">
        <f>VLOOKUP(BM13,LookupM!$A$1:$B$100,2)</f>
        <v>0.92059999999999997</v>
      </c>
      <c r="BO13" s="102">
        <f t="shared" si="162"/>
        <v>0</v>
      </c>
      <c r="BP13" s="102">
        <f t="shared" si="163"/>
        <v>0</v>
      </c>
      <c r="BQ13" s="108">
        <f t="shared" si="164"/>
        <v>0</v>
      </c>
      <c r="BR13" s="88"/>
      <c r="BS13" s="103">
        <f t="shared" si="0"/>
        <v>0</v>
      </c>
      <c r="BT13" s="88"/>
      <c r="BU13" s="105">
        <f t="shared" si="1"/>
        <v>1</v>
      </c>
    </row>
    <row r="14" spans="1:73">
      <c r="A14" s="111"/>
      <c r="B14" s="113"/>
      <c r="C14" s="102"/>
      <c r="D14" s="102"/>
      <c r="E14" s="102"/>
      <c r="F14" s="137" t="s">
        <v>166</v>
      </c>
      <c r="G14" s="114" t="str">
        <f>VLOOKUP(F14,'Other specs'!$A$66:$B$77,2)</f>
        <v>M50</v>
      </c>
      <c r="H14" s="93"/>
      <c r="I14" s="102" t="str">
        <f t="shared" si="124"/>
        <v>M50 100</v>
      </c>
      <c r="J14" s="102">
        <f>VLOOKUP(I14,LookupM!$A$1:$B$100,2)</f>
        <v>0.90310000000000001</v>
      </c>
      <c r="K14" s="102">
        <f t="shared" si="133"/>
        <v>0</v>
      </c>
      <c r="L14" s="102">
        <f t="shared" si="134"/>
        <v>0</v>
      </c>
      <c r="M14" s="108">
        <f t="shared" si="135"/>
        <v>0</v>
      </c>
      <c r="N14" s="93"/>
      <c r="O14" s="102" t="str">
        <f t="shared" si="125"/>
        <v>M50 Long</v>
      </c>
      <c r="P14" s="102">
        <f>VLOOKUP(O14,LookupM!$A$1:$B$100,2)</f>
        <v>1.2299</v>
      </c>
      <c r="Q14" s="102">
        <f t="shared" si="136"/>
        <v>0</v>
      </c>
      <c r="R14" s="102">
        <f t="shared" si="137"/>
        <v>0</v>
      </c>
      <c r="S14" s="108">
        <f t="shared" si="138"/>
        <v>0</v>
      </c>
      <c r="T14" s="93"/>
      <c r="U14" s="102" t="str">
        <f t="shared" si="126"/>
        <v>M50 Shot</v>
      </c>
      <c r="V14" s="102">
        <f>VLOOKUP(U14,LookupM!$A$1:$B$100,2)</f>
        <v>1.1551</v>
      </c>
      <c r="W14" s="102">
        <f t="shared" si="139"/>
        <v>0</v>
      </c>
      <c r="X14" s="102">
        <f t="shared" si="140"/>
        <v>0</v>
      </c>
      <c r="Y14" s="108">
        <f t="shared" si="141"/>
        <v>0</v>
      </c>
      <c r="Z14" s="93"/>
      <c r="AA14" s="102" t="str">
        <f t="shared" si="127"/>
        <v>M50 High</v>
      </c>
      <c r="AB14" s="102">
        <f>VLOOKUP(AA14,LookupM!$A$1:$B$100,2)</f>
        <v>1.1724000000000001</v>
      </c>
      <c r="AC14" s="102">
        <f t="shared" si="142"/>
        <v>0</v>
      </c>
      <c r="AD14" s="102">
        <f t="shared" si="143"/>
        <v>0</v>
      </c>
      <c r="AE14" s="108">
        <f t="shared" si="144"/>
        <v>0</v>
      </c>
      <c r="AF14" s="93"/>
      <c r="AG14" s="102" t="str">
        <f t="shared" si="128"/>
        <v>M50 400</v>
      </c>
      <c r="AH14" s="102">
        <f>VLOOKUP(AG14,LookupM!$A$1:$B$100,2)</f>
        <v>0.89090000000000003</v>
      </c>
      <c r="AI14" s="102">
        <f t="shared" si="145"/>
        <v>0</v>
      </c>
      <c r="AJ14" s="102">
        <f t="shared" si="146"/>
        <v>0</v>
      </c>
      <c r="AK14" s="108">
        <f t="shared" si="147"/>
        <v>0</v>
      </c>
      <c r="AL14" s="93"/>
      <c r="AM14" s="102" t="str">
        <f t="shared" si="132"/>
        <v>M50 Hurd</v>
      </c>
      <c r="AN14" s="102">
        <f>VLOOKUP(AM14,LookupM!$A$1:$B$100,2)</f>
        <v>0.96619999999999995</v>
      </c>
      <c r="AO14" s="102">
        <f t="shared" si="148"/>
        <v>0</v>
      </c>
      <c r="AP14" s="102">
        <f t="shared" si="149"/>
        <v>0</v>
      </c>
      <c r="AQ14" s="108">
        <f t="shared" si="150"/>
        <v>0</v>
      </c>
      <c r="AR14" s="93"/>
      <c r="AS14" s="102" t="str">
        <f t="shared" si="129"/>
        <v>M50 Disc</v>
      </c>
      <c r="AT14" s="102">
        <f>VLOOKUP(AS14,LookupM!$A$1:$B$100,2)</f>
        <v>1.0078</v>
      </c>
      <c r="AU14" s="102">
        <f t="shared" si="151"/>
        <v>0</v>
      </c>
      <c r="AV14" s="102">
        <f t="shared" si="152"/>
        <v>0</v>
      </c>
      <c r="AW14" s="108">
        <f t="shared" si="153"/>
        <v>0</v>
      </c>
      <c r="AX14" s="93"/>
      <c r="AY14" s="102" t="str">
        <f t="shared" si="130"/>
        <v>M50 Pole</v>
      </c>
      <c r="AZ14" s="102">
        <f>VLOOKUP(AY14,LookupM!$A$1:$B$100,2)</f>
        <v>1.2070000000000001</v>
      </c>
      <c r="BA14" s="102">
        <f t="shared" si="154"/>
        <v>0</v>
      </c>
      <c r="BB14" s="102">
        <f t="shared" si="155"/>
        <v>0</v>
      </c>
      <c r="BC14" s="108">
        <f t="shared" si="156"/>
        <v>0</v>
      </c>
      <c r="BD14" s="93"/>
      <c r="BE14" s="102" t="str">
        <f t="shared" si="131"/>
        <v>M50 Jav</v>
      </c>
      <c r="BF14" s="102">
        <f>VLOOKUP(BE14,LookupM!$A$1:$B$100,2)</f>
        <v>1.2293000000000001</v>
      </c>
      <c r="BG14" s="102">
        <f t="shared" si="157"/>
        <v>0</v>
      </c>
      <c r="BH14" s="102">
        <f t="shared" si="158"/>
        <v>0</v>
      </c>
      <c r="BI14" s="108">
        <f t="shared" si="159"/>
        <v>0</v>
      </c>
      <c r="BJ14" s="99"/>
      <c r="BK14" s="63"/>
      <c r="BL14" s="102">
        <f t="shared" si="160"/>
        <v>0</v>
      </c>
      <c r="BM14" s="102" t="str">
        <f t="shared" si="161"/>
        <v>M50 1500</v>
      </c>
      <c r="BN14" s="102">
        <f>VLOOKUP(BM14,LookupM!$A$1:$B$100,2)</f>
        <v>0.8871</v>
      </c>
      <c r="BO14" s="102">
        <f t="shared" si="162"/>
        <v>0</v>
      </c>
      <c r="BP14" s="102">
        <f t="shared" si="163"/>
        <v>0</v>
      </c>
      <c r="BQ14" s="108">
        <f t="shared" si="164"/>
        <v>0</v>
      </c>
      <c r="BR14" s="88"/>
      <c r="BS14" s="103">
        <f t="shared" si="0"/>
        <v>0</v>
      </c>
      <c r="BT14" s="88"/>
      <c r="BU14" s="105">
        <f t="shared" si="1"/>
        <v>1</v>
      </c>
    </row>
    <row r="15" spans="1:73">
      <c r="A15" s="111"/>
      <c r="B15" s="113"/>
      <c r="C15" s="102"/>
      <c r="D15" s="102"/>
      <c r="E15" s="102"/>
      <c r="F15" s="137" t="s">
        <v>167</v>
      </c>
      <c r="G15" s="114" t="str">
        <f>VLOOKUP(F15,'Other specs'!$A$66:$B$77,2)</f>
        <v>M55</v>
      </c>
      <c r="H15" s="93"/>
      <c r="I15" s="102" t="str">
        <f t="shared" si="124"/>
        <v>M55 100</v>
      </c>
      <c r="J15" s="102">
        <f>VLOOKUP(I15,LookupM!$A$1:$B$100,2)</f>
        <v>0.87260000000000004</v>
      </c>
      <c r="K15" s="102">
        <f t="shared" si="133"/>
        <v>0</v>
      </c>
      <c r="L15" s="102">
        <f t="shared" si="134"/>
        <v>0</v>
      </c>
      <c r="M15" s="108">
        <f t="shared" si="135"/>
        <v>0</v>
      </c>
      <c r="N15" s="93"/>
      <c r="O15" s="102" t="str">
        <f t="shared" si="125"/>
        <v>M55 Long</v>
      </c>
      <c r="P15" s="102">
        <f>VLOOKUP(O15,LookupM!$A$1:$B$100,2)</f>
        <v>1.3050999999999999</v>
      </c>
      <c r="Q15" s="102">
        <f t="shared" si="136"/>
        <v>0</v>
      </c>
      <c r="R15" s="102">
        <f t="shared" si="137"/>
        <v>0</v>
      </c>
      <c r="S15" s="108">
        <f t="shared" si="138"/>
        <v>0</v>
      </c>
      <c r="T15" s="93"/>
      <c r="U15" s="102" t="str">
        <f t="shared" si="126"/>
        <v>M55 Shot</v>
      </c>
      <c r="V15" s="102">
        <f>VLOOKUP(U15,LookupM!$A$1:$B$100,2)</f>
        <v>1.242</v>
      </c>
      <c r="W15" s="102">
        <f t="shared" si="139"/>
        <v>0</v>
      </c>
      <c r="X15" s="102">
        <f t="shared" si="140"/>
        <v>0</v>
      </c>
      <c r="Y15" s="108">
        <f t="shared" si="141"/>
        <v>0</v>
      </c>
      <c r="Z15" s="93"/>
      <c r="AA15" s="102" t="str">
        <f t="shared" si="127"/>
        <v>M55 High</v>
      </c>
      <c r="AB15" s="102">
        <f>VLOOKUP(AA15,LookupM!$A$1:$B$100,2)</f>
        <v>1.2330000000000001</v>
      </c>
      <c r="AC15" s="102">
        <f t="shared" si="142"/>
        <v>0</v>
      </c>
      <c r="AD15" s="102">
        <f t="shared" si="143"/>
        <v>0</v>
      </c>
      <c r="AE15" s="108">
        <f t="shared" si="144"/>
        <v>0</v>
      </c>
      <c r="AF15" s="93"/>
      <c r="AG15" s="102" t="str">
        <f t="shared" si="128"/>
        <v>M55 400</v>
      </c>
      <c r="AH15" s="102">
        <f>VLOOKUP(AG15,LookupM!$A$1:$B$100,2)</f>
        <v>0.86160000000000003</v>
      </c>
      <c r="AI15" s="102">
        <f t="shared" si="145"/>
        <v>0</v>
      </c>
      <c r="AJ15" s="102">
        <f t="shared" si="146"/>
        <v>0</v>
      </c>
      <c r="AK15" s="108">
        <f t="shared" si="147"/>
        <v>0</v>
      </c>
      <c r="AL15" s="93"/>
      <c r="AM15" s="102" t="str">
        <f t="shared" si="132"/>
        <v>M55 Hurd</v>
      </c>
      <c r="AN15" s="102">
        <f>VLOOKUP(AM15,LookupM!$A$1:$B$100,2)</f>
        <v>0.92300000000000004</v>
      </c>
      <c r="AO15" s="102">
        <f t="shared" si="148"/>
        <v>0</v>
      </c>
      <c r="AP15" s="102">
        <f t="shared" si="149"/>
        <v>0</v>
      </c>
      <c r="AQ15" s="108">
        <f t="shared" si="150"/>
        <v>0</v>
      </c>
      <c r="AR15" s="93"/>
      <c r="AS15" s="102" t="str">
        <f t="shared" si="129"/>
        <v>M55 Disc</v>
      </c>
      <c r="AT15" s="102">
        <f>VLOOKUP(AS15,LookupM!$A$1:$B$100,2)</f>
        <v>1.0872999999999999</v>
      </c>
      <c r="AU15" s="102">
        <f t="shared" si="151"/>
        <v>0</v>
      </c>
      <c r="AV15" s="102">
        <f t="shared" si="152"/>
        <v>0</v>
      </c>
      <c r="AW15" s="108">
        <f t="shared" si="153"/>
        <v>0</v>
      </c>
      <c r="AX15" s="93"/>
      <c r="AY15" s="102" t="str">
        <f t="shared" si="130"/>
        <v>M55 Pole</v>
      </c>
      <c r="AZ15" s="102">
        <f>VLOOKUP(AY15,LookupM!$A$1:$B$100,2)</f>
        <v>1.2881</v>
      </c>
      <c r="BA15" s="102">
        <f t="shared" si="154"/>
        <v>0</v>
      </c>
      <c r="BB15" s="102">
        <f t="shared" si="155"/>
        <v>0</v>
      </c>
      <c r="BC15" s="108">
        <f t="shared" si="156"/>
        <v>0</v>
      </c>
      <c r="BD15" s="93"/>
      <c r="BE15" s="102" t="str">
        <f t="shared" si="131"/>
        <v>M55 Jav</v>
      </c>
      <c r="BF15" s="102">
        <f>VLOOKUP(BE15,LookupM!$A$1:$B$100,2)</f>
        <v>1.3425</v>
      </c>
      <c r="BG15" s="102">
        <f t="shared" si="157"/>
        <v>0</v>
      </c>
      <c r="BH15" s="102">
        <f t="shared" si="158"/>
        <v>0</v>
      </c>
      <c r="BI15" s="108">
        <f t="shared" si="159"/>
        <v>0</v>
      </c>
      <c r="BJ15" s="99"/>
      <c r="BK15" s="63"/>
      <c r="BL15" s="102">
        <f t="shared" si="160"/>
        <v>0</v>
      </c>
      <c r="BM15" s="102" t="str">
        <f t="shared" si="161"/>
        <v>M55 1500</v>
      </c>
      <c r="BN15" s="102">
        <f>VLOOKUP(BM15,LookupM!$A$1:$B$100,2)</f>
        <v>0.85270000000000001</v>
      </c>
      <c r="BO15" s="102">
        <f t="shared" si="162"/>
        <v>0</v>
      </c>
      <c r="BP15" s="102">
        <f t="shared" si="163"/>
        <v>0</v>
      </c>
      <c r="BQ15" s="108">
        <f t="shared" si="164"/>
        <v>0</v>
      </c>
      <c r="BR15" s="88"/>
      <c r="BS15" s="103">
        <f t="shared" si="0"/>
        <v>0</v>
      </c>
      <c r="BT15" s="88"/>
      <c r="BU15" s="105">
        <f t="shared" si="1"/>
        <v>1</v>
      </c>
    </row>
    <row r="16" spans="1:73">
      <c r="A16" s="111"/>
      <c r="B16" s="113"/>
      <c r="C16" s="102"/>
      <c r="D16" s="102"/>
      <c r="E16" s="102"/>
      <c r="F16" s="137" t="s">
        <v>168</v>
      </c>
      <c r="G16" s="114" t="str">
        <f>VLOOKUP(F16,'Other specs'!$A$66:$B$77,2)</f>
        <v>M60</v>
      </c>
      <c r="H16" s="93"/>
      <c r="I16" s="102" t="str">
        <f t="shared" si="124"/>
        <v>M60 100</v>
      </c>
      <c r="J16" s="102">
        <f>VLOOKUP(I16,LookupM!$A$1:$B$100,2)</f>
        <v>0.84289999999999998</v>
      </c>
      <c r="K16" s="102">
        <f t="shared" si="133"/>
        <v>0</v>
      </c>
      <c r="L16" s="102">
        <f t="shared" si="134"/>
        <v>0</v>
      </c>
      <c r="M16" s="108">
        <f t="shared" si="135"/>
        <v>0</v>
      </c>
      <c r="N16" s="93"/>
      <c r="O16" s="102" t="str">
        <f t="shared" si="125"/>
        <v>M60 Long</v>
      </c>
      <c r="P16" s="102">
        <f>VLOOKUP(O16,LookupM!$A$1:$B$100,2)</f>
        <v>1.3875999999999999</v>
      </c>
      <c r="Q16" s="102">
        <f t="shared" si="136"/>
        <v>0</v>
      </c>
      <c r="R16" s="102">
        <f t="shared" si="137"/>
        <v>0</v>
      </c>
      <c r="S16" s="108">
        <f t="shared" si="138"/>
        <v>0</v>
      </c>
      <c r="T16" s="93"/>
      <c r="U16" s="102" t="str">
        <f t="shared" si="126"/>
        <v>M60 Shot</v>
      </c>
      <c r="V16" s="102">
        <f>VLOOKUP(U16,LookupM!$A$1:$B$100,2)</f>
        <v>1.2252000000000001</v>
      </c>
      <c r="W16" s="102">
        <f t="shared" si="139"/>
        <v>0</v>
      </c>
      <c r="X16" s="102">
        <f t="shared" si="140"/>
        <v>0</v>
      </c>
      <c r="Y16" s="108">
        <f t="shared" si="141"/>
        <v>0</v>
      </c>
      <c r="Z16" s="93"/>
      <c r="AA16" s="102" t="str">
        <f t="shared" si="127"/>
        <v>M60 High</v>
      </c>
      <c r="AB16" s="102">
        <f>VLOOKUP(AA16,LookupM!$A$1:$B$100,2)</f>
        <v>1.2981</v>
      </c>
      <c r="AC16" s="102">
        <f t="shared" si="142"/>
        <v>0</v>
      </c>
      <c r="AD16" s="102">
        <f t="shared" si="143"/>
        <v>0</v>
      </c>
      <c r="AE16" s="108">
        <f t="shared" si="144"/>
        <v>0</v>
      </c>
      <c r="AF16" s="93"/>
      <c r="AG16" s="102" t="str">
        <f t="shared" si="128"/>
        <v>M60 400</v>
      </c>
      <c r="AH16" s="102">
        <f>VLOOKUP(AG16,LookupM!$A$1:$B$100,2)</f>
        <v>0.83289999999999997</v>
      </c>
      <c r="AI16" s="102">
        <f t="shared" si="145"/>
        <v>0</v>
      </c>
      <c r="AJ16" s="102">
        <f t="shared" si="146"/>
        <v>0</v>
      </c>
      <c r="AK16" s="108">
        <f t="shared" si="147"/>
        <v>0</v>
      </c>
      <c r="AL16" s="93"/>
      <c r="AM16" s="102" t="str">
        <f t="shared" si="132"/>
        <v>M60 Hurd</v>
      </c>
      <c r="AN16" s="102">
        <f>VLOOKUP(AM16,LookupM!$A$1:$B$100,2)</f>
        <v>0.94569999999999999</v>
      </c>
      <c r="AO16" s="102">
        <f t="shared" si="148"/>
        <v>0</v>
      </c>
      <c r="AP16" s="102">
        <f t="shared" si="149"/>
        <v>0</v>
      </c>
      <c r="AQ16" s="108">
        <f t="shared" si="150"/>
        <v>0</v>
      </c>
      <c r="AR16" s="93"/>
      <c r="AS16" s="102" t="str">
        <f t="shared" si="129"/>
        <v>M60 Disc</v>
      </c>
      <c r="AT16" s="102">
        <f>VLOOKUP(AS16,LookupM!$A$1:$B$100,2)</f>
        <v>0.96530000000000005</v>
      </c>
      <c r="AU16" s="102">
        <f t="shared" si="151"/>
        <v>0</v>
      </c>
      <c r="AV16" s="102">
        <f t="shared" si="152"/>
        <v>0</v>
      </c>
      <c r="AW16" s="108">
        <f t="shared" si="153"/>
        <v>0</v>
      </c>
      <c r="AX16" s="93"/>
      <c r="AY16" s="102" t="str">
        <f t="shared" si="130"/>
        <v>M60 Pole</v>
      </c>
      <c r="AZ16" s="102">
        <f>VLOOKUP(AY16,LookupM!$A$1:$B$100,2)</f>
        <v>1.38</v>
      </c>
      <c r="BA16" s="102">
        <f t="shared" si="154"/>
        <v>0</v>
      </c>
      <c r="BB16" s="102">
        <f t="shared" si="155"/>
        <v>0</v>
      </c>
      <c r="BC16" s="108">
        <f t="shared" si="156"/>
        <v>0</v>
      </c>
      <c r="BD16" s="93"/>
      <c r="BE16" s="102" t="str">
        <f t="shared" si="131"/>
        <v>M60 Jav</v>
      </c>
      <c r="BF16" s="102">
        <f>VLOOKUP(BE16,LookupM!$A$1:$B$100,2)</f>
        <v>1.3674999999999999</v>
      </c>
      <c r="BG16" s="102">
        <f t="shared" si="157"/>
        <v>0</v>
      </c>
      <c r="BH16" s="102">
        <f t="shared" si="158"/>
        <v>0</v>
      </c>
      <c r="BI16" s="108">
        <f t="shared" si="159"/>
        <v>0</v>
      </c>
      <c r="BJ16" s="99"/>
      <c r="BK16" s="63"/>
      <c r="BL16" s="102">
        <f t="shared" si="160"/>
        <v>0</v>
      </c>
      <c r="BM16" s="102" t="str">
        <f t="shared" si="161"/>
        <v>M60 1500</v>
      </c>
      <c r="BN16" s="102">
        <f>VLOOKUP(BM16,LookupM!$A$1:$B$100,2)</f>
        <v>0.81740000000000002</v>
      </c>
      <c r="BO16" s="102">
        <f t="shared" si="162"/>
        <v>0</v>
      </c>
      <c r="BP16" s="102">
        <f t="shared" si="163"/>
        <v>0</v>
      </c>
      <c r="BQ16" s="108">
        <f t="shared" si="164"/>
        <v>0</v>
      </c>
      <c r="BR16" s="88"/>
      <c r="BS16" s="103">
        <f t="shared" si="0"/>
        <v>0</v>
      </c>
      <c r="BT16" s="88"/>
      <c r="BU16" s="105">
        <f t="shared" si="1"/>
        <v>1</v>
      </c>
    </row>
    <row r="17" spans="1:73">
      <c r="A17" s="111"/>
      <c r="B17" s="113"/>
      <c r="C17" s="102"/>
      <c r="D17" s="102"/>
      <c r="E17" s="102"/>
      <c r="F17" s="137" t="s">
        <v>169</v>
      </c>
      <c r="G17" s="114" t="str">
        <f>VLOOKUP(F17,'Other specs'!$A$66:$B$77,2)</f>
        <v>M65</v>
      </c>
      <c r="H17" s="93"/>
      <c r="I17" s="102" t="str">
        <f t="shared" si="124"/>
        <v>M65 100</v>
      </c>
      <c r="J17" s="102">
        <f>VLOOKUP(I17,LookupM!$A$1:$B$100,2)</f>
        <v>0.81389999999999996</v>
      </c>
      <c r="K17" s="102">
        <f t="shared" ref="K17" si="165">CEILING(J17*H17,0.01)</f>
        <v>0</v>
      </c>
      <c r="L17" s="102">
        <f t="shared" si="134"/>
        <v>0</v>
      </c>
      <c r="M17" s="108">
        <f t="shared" si="135"/>
        <v>0</v>
      </c>
      <c r="N17" s="93"/>
      <c r="O17" s="102" t="str">
        <f t="shared" si="125"/>
        <v>M65 Long</v>
      </c>
      <c r="P17" s="102">
        <f>VLOOKUP(O17,LookupM!$A$1:$B$100,2)</f>
        <v>1.4782999999999999</v>
      </c>
      <c r="Q17" s="102">
        <f t="shared" ref="Q17" si="166">FLOOR(P17*N17,0.01)</f>
        <v>0</v>
      </c>
      <c r="R17" s="102">
        <f t="shared" si="137"/>
        <v>0</v>
      </c>
      <c r="S17" s="108">
        <f t="shared" si="138"/>
        <v>0</v>
      </c>
      <c r="T17" s="93"/>
      <c r="U17" s="102" t="str">
        <f t="shared" si="126"/>
        <v>M65 Shot</v>
      </c>
      <c r="V17" s="102">
        <f>VLOOKUP(U17,LookupM!$A$1:$B$100,2)</f>
        <v>1.3317000000000001</v>
      </c>
      <c r="W17" s="102">
        <f t="shared" ref="W17" si="167">FLOOR(V17*T17,0.01)</f>
        <v>0</v>
      </c>
      <c r="X17" s="102">
        <f t="shared" si="140"/>
        <v>0</v>
      </c>
      <c r="Y17" s="108">
        <f t="shared" si="141"/>
        <v>0</v>
      </c>
      <c r="Z17" s="93"/>
      <c r="AA17" s="102" t="str">
        <f t="shared" si="127"/>
        <v>M65 High</v>
      </c>
      <c r="AB17" s="102">
        <f>VLOOKUP(AA17,LookupM!$A$1:$B$100,2)</f>
        <v>1.3683000000000001</v>
      </c>
      <c r="AC17" s="102">
        <f t="shared" ref="AC17" si="168">FLOOR(AB17*Z17,0.01)</f>
        <v>0</v>
      </c>
      <c r="AD17" s="102">
        <f t="shared" si="143"/>
        <v>0</v>
      </c>
      <c r="AE17" s="108">
        <f t="shared" si="144"/>
        <v>0</v>
      </c>
      <c r="AF17" s="93"/>
      <c r="AG17" s="102" t="str">
        <f t="shared" si="128"/>
        <v>M65 400</v>
      </c>
      <c r="AH17" s="102">
        <f>VLOOKUP(AG17,LookupM!$A$1:$B$100,2)</f>
        <v>0.80469999999999997</v>
      </c>
      <c r="AI17" s="102">
        <f t="shared" ref="AI17" si="169">CEILING(AH17*AF17,0.01)</f>
        <v>0</v>
      </c>
      <c r="AJ17" s="102">
        <f t="shared" si="146"/>
        <v>0</v>
      </c>
      <c r="AK17" s="108">
        <f t="shared" si="147"/>
        <v>0</v>
      </c>
      <c r="AL17" s="93"/>
      <c r="AM17" s="102" t="str">
        <f t="shared" si="132"/>
        <v>M65 Hurd</v>
      </c>
      <c r="AN17" s="102">
        <f>VLOOKUP(AM17,LookupM!$A$1:$B$100,2)</f>
        <v>0.89580000000000004</v>
      </c>
      <c r="AO17" s="102">
        <f t="shared" ref="AO17" si="170">CEILING(AN17*AL17,0.01)</f>
        <v>0</v>
      </c>
      <c r="AP17" s="102">
        <f t="shared" si="149"/>
        <v>0</v>
      </c>
      <c r="AQ17" s="108">
        <f t="shared" si="150"/>
        <v>0</v>
      </c>
      <c r="AR17" s="93"/>
      <c r="AS17" s="102" t="str">
        <f t="shared" si="129"/>
        <v>M65 Disc</v>
      </c>
      <c r="AT17" s="102">
        <f>VLOOKUP(AS17,LookupM!$A$1:$B$100,2)</f>
        <v>1.0589999999999999</v>
      </c>
      <c r="AU17" s="102">
        <f t="shared" ref="AU17" si="171">FLOOR(AT17*AR17,0.01)</f>
        <v>0</v>
      </c>
      <c r="AV17" s="102">
        <f t="shared" si="152"/>
        <v>0</v>
      </c>
      <c r="AW17" s="108">
        <f t="shared" si="153"/>
        <v>0</v>
      </c>
      <c r="AX17" s="93"/>
      <c r="AY17" s="102" t="str">
        <f t="shared" si="130"/>
        <v>M65 Pole</v>
      </c>
      <c r="AZ17" s="102">
        <f>VLOOKUP(AY17,LookupM!$A$1:$B$100,2)</f>
        <v>1.4854000000000001</v>
      </c>
      <c r="BA17" s="102">
        <f t="shared" ref="BA17" si="172">FLOOR(AZ17*AX17,0.01)</f>
        <v>0</v>
      </c>
      <c r="BB17" s="102">
        <f t="shared" si="155"/>
        <v>0</v>
      </c>
      <c r="BC17" s="108">
        <f t="shared" si="156"/>
        <v>0</v>
      </c>
      <c r="BD17" s="93"/>
      <c r="BE17" s="102" t="str">
        <f t="shared" si="131"/>
        <v>M65 Jav</v>
      </c>
      <c r="BF17" s="102">
        <f>VLOOKUP(BE17,LookupM!$A$1:$B$100,2)</f>
        <v>1.5184</v>
      </c>
      <c r="BG17" s="102">
        <f t="shared" ref="BG17" si="173">FLOOR(BF17*BD17,0.01)</f>
        <v>0</v>
      </c>
      <c r="BH17" s="102">
        <f t="shared" si="158"/>
        <v>0</v>
      </c>
      <c r="BI17" s="108">
        <f t="shared" si="159"/>
        <v>0</v>
      </c>
      <c r="BJ17" s="99"/>
      <c r="BK17" s="63"/>
      <c r="BL17" s="102">
        <f t="shared" ref="BL17" si="174">BJ17*60+BK17</f>
        <v>0</v>
      </c>
      <c r="BM17" s="102" t="str">
        <f t="shared" ref="BM17" si="175">CONCATENATE($G17, " ",BJ$1)</f>
        <v>M65 1500</v>
      </c>
      <c r="BN17" s="102">
        <f>VLOOKUP(BM17,LookupM!$A$1:$B$100,2)</f>
        <v>0.78139999999999998</v>
      </c>
      <c r="BO17" s="102">
        <f t="shared" ref="BO17" si="176">CEILING(BN17*BL17,0.01)</f>
        <v>0</v>
      </c>
      <c r="BP17" s="102">
        <f t="shared" si="163"/>
        <v>0</v>
      </c>
      <c r="BQ17" s="108">
        <f t="shared" si="164"/>
        <v>0</v>
      </c>
      <c r="BR17" s="88"/>
      <c r="BS17" s="103">
        <f t="shared" si="0"/>
        <v>0</v>
      </c>
      <c r="BT17" s="88"/>
      <c r="BU17" s="105">
        <f t="shared" si="1"/>
        <v>1</v>
      </c>
    </row>
    <row r="18" spans="1:73">
      <c r="A18" s="111"/>
      <c r="B18" s="113"/>
      <c r="C18" s="102"/>
      <c r="D18" s="102"/>
      <c r="E18" s="102"/>
      <c r="F18" s="137" t="s">
        <v>170</v>
      </c>
      <c r="G18" s="114" t="str">
        <f>VLOOKUP(F18,'Other specs'!$A$66:$B$77,2)</f>
        <v>M70</v>
      </c>
      <c r="H18" s="93"/>
      <c r="I18" s="102" t="str">
        <f t="shared" si="124"/>
        <v>M70 100</v>
      </c>
      <c r="J18" s="102">
        <f>VLOOKUP(I18,LookupM!$A$1:$B$100,2)</f>
        <v>0.78580000000000005</v>
      </c>
      <c r="K18" s="102">
        <f t="shared" si="133"/>
        <v>0</v>
      </c>
      <c r="L18" s="102">
        <f t="shared" si="134"/>
        <v>0</v>
      </c>
      <c r="M18" s="108">
        <f t="shared" si="135"/>
        <v>0</v>
      </c>
      <c r="N18" s="93"/>
      <c r="O18" s="102" t="str">
        <f t="shared" si="125"/>
        <v>M70 Long</v>
      </c>
      <c r="P18" s="102">
        <f>VLOOKUP(O18,LookupM!$A$1:$B$100,2)</f>
        <v>1.5787</v>
      </c>
      <c r="Q18" s="102">
        <f t="shared" si="136"/>
        <v>0</v>
      </c>
      <c r="R18" s="102">
        <f t="shared" si="137"/>
        <v>0</v>
      </c>
      <c r="S18" s="108">
        <f t="shared" si="138"/>
        <v>0</v>
      </c>
      <c r="T18" s="93"/>
      <c r="U18" s="102" t="str">
        <f t="shared" si="126"/>
        <v>M70 Shot</v>
      </c>
      <c r="V18" s="102">
        <f>VLOOKUP(U18,LookupM!$A$1:$B$100,2)</f>
        <v>1.3036000000000001</v>
      </c>
      <c r="W18" s="102">
        <f t="shared" si="139"/>
        <v>0</v>
      </c>
      <c r="X18" s="102">
        <f t="shared" si="140"/>
        <v>0</v>
      </c>
      <c r="Y18" s="108">
        <f t="shared" si="141"/>
        <v>0</v>
      </c>
      <c r="Z18" s="93"/>
      <c r="AA18" s="102" t="str">
        <f t="shared" si="127"/>
        <v>M70 High</v>
      </c>
      <c r="AB18" s="102">
        <f>VLOOKUP(AA18,LookupM!$A$1:$B$100,2)</f>
        <v>1.4441999999999999</v>
      </c>
      <c r="AC18" s="102">
        <f t="shared" si="142"/>
        <v>0</v>
      </c>
      <c r="AD18" s="102">
        <f t="shared" si="143"/>
        <v>0</v>
      </c>
      <c r="AE18" s="108">
        <f t="shared" si="144"/>
        <v>0</v>
      </c>
      <c r="AF18" s="93"/>
      <c r="AG18" s="102" t="str">
        <f t="shared" si="128"/>
        <v>M70 400</v>
      </c>
      <c r="AH18" s="102">
        <f>VLOOKUP(AG18,LookupM!$A$1:$B$100,2)</f>
        <v>0.77700000000000002</v>
      </c>
      <c r="AI18" s="102">
        <f t="shared" si="145"/>
        <v>0</v>
      </c>
      <c r="AJ18" s="102">
        <f t="shared" si="146"/>
        <v>0</v>
      </c>
      <c r="AK18" s="108">
        <f t="shared" si="147"/>
        <v>0</v>
      </c>
      <c r="AL18" s="93"/>
      <c r="AM18" s="102" t="str">
        <f t="shared" si="132"/>
        <v>M70 Hurd</v>
      </c>
      <c r="AN18" s="102">
        <f>VLOOKUP(AM18,LookupM!$A$1:$B$100,2)</f>
        <v>1.0788</v>
      </c>
      <c r="AO18" s="102">
        <f t="shared" si="148"/>
        <v>0</v>
      </c>
      <c r="AP18" s="102">
        <f t="shared" si="149"/>
        <v>0</v>
      </c>
      <c r="AQ18" s="108">
        <f t="shared" si="150"/>
        <v>0</v>
      </c>
      <c r="AR18" s="93"/>
      <c r="AS18" s="102" t="str">
        <f t="shared" si="129"/>
        <v>M70 Disc</v>
      </c>
      <c r="AT18" s="102">
        <f>VLOOKUP(AS18,LookupM!$A$1:$B$100,2)</f>
        <v>1.1746000000000001</v>
      </c>
      <c r="AU18" s="102">
        <f t="shared" si="151"/>
        <v>0</v>
      </c>
      <c r="AV18" s="102">
        <f t="shared" si="152"/>
        <v>0</v>
      </c>
      <c r="AW18" s="108">
        <f t="shared" si="153"/>
        <v>0</v>
      </c>
      <c r="AX18" s="93"/>
      <c r="AY18" s="102" t="str">
        <f t="shared" si="130"/>
        <v>M70 Pole</v>
      </c>
      <c r="AZ18" s="102">
        <f>VLOOKUP(AY18,LookupM!$A$1:$B$100,2)</f>
        <v>1.6073</v>
      </c>
      <c r="BA18" s="102">
        <f t="shared" si="154"/>
        <v>0</v>
      </c>
      <c r="BB18" s="102">
        <f t="shared" si="155"/>
        <v>0</v>
      </c>
      <c r="BC18" s="108">
        <f t="shared" si="156"/>
        <v>0</v>
      </c>
      <c r="BD18" s="93"/>
      <c r="BE18" s="102" t="str">
        <f t="shared" si="131"/>
        <v>M70 Jav</v>
      </c>
      <c r="BF18" s="102">
        <f>VLOOKUP(BE18,LookupM!$A$1:$B$100,2)</f>
        <v>1.5566</v>
      </c>
      <c r="BG18" s="102">
        <f t="shared" si="157"/>
        <v>0</v>
      </c>
      <c r="BH18" s="102">
        <f t="shared" si="158"/>
        <v>0</v>
      </c>
      <c r="BI18" s="108">
        <f t="shared" si="159"/>
        <v>0</v>
      </c>
      <c r="BJ18" s="99"/>
      <c r="BK18" s="63"/>
      <c r="BL18" s="102">
        <f t="shared" si="160"/>
        <v>0</v>
      </c>
      <c r="BM18" s="102" t="str">
        <f t="shared" si="161"/>
        <v>M70 1500</v>
      </c>
      <c r="BN18" s="102">
        <f>VLOOKUP(BM18,LookupM!$A$1:$B$100,2)</f>
        <v>0.74460000000000004</v>
      </c>
      <c r="BO18" s="102">
        <f t="shared" si="162"/>
        <v>0</v>
      </c>
      <c r="BP18" s="102">
        <f t="shared" si="163"/>
        <v>0</v>
      </c>
      <c r="BQ18" s="108">
        <f t="shared" si="164"/>
        <v>0</v>
      </c>
      <c r="BR18" s="88"/>
      <c r="BS18" s="103">
        <f t="shared" si="0"/>
        <v>0</v>
      </c>
      <c r="BT18" s="88"/>
      <c r="BU18" s="105">
        <f t="shared" si="1"/>
        <v>1</v>
      </c>
    </row>
    <row r="19" spans="1:73">
      <c r="A19" s="111"/>
      <c r="B19" s="113"/>
      <c r="C19" s="102"/>
      <c r="D19" s="102"/>
      <c r="E19" s="102"/>
      <c r="F19" s="137" t="s">
        <v>171</v>
      </c>
      <c r="G19" s="114" t="str">
        <f>VLOOKUP(F19,'Other specs'!$A$66:$B$77,2)</f>
        <v>M75</v>
      </c>
      <c r="H19" s="93"/>
      <c r="I19" s="102" t="str">
        <f t="shared" si="124"/>
        <v>M75 100</v>
      </c>
      <c r="J19" s="102">
        <f>VLOOKUP(I19,LookupM!$A$1:$B$100,2)</f>
        <v>0.75839999999999996</v>
      </c>
      <c r="K19" s="102">
        <f t="shared" si="133"/>
        <v>0</v>
      </c>
      <c r="L19" s="102">
        <f t="shared" si="134"/>
        <v>0</v>
      </c>
      <c r="M19" s="108">
        <f t="shared" si="135"/>
        <v>0</v>
      </c>
      <c r="N19" s="93"/>
      <c r="O19" s="102" t="str">
        <f t="shared" si="125"/>
        <v>M75 Long</v>
      </c>
      <c r="P19" s="102">
        <f>VLOOKUP(O19,LookupM!$A$1:$B$100,2)</f>
        <v>1.6917</v>
      </c>
      <c r="Q19" s="102">
        <f t="shared" si="136"/>
        <v>0</v>
      </c>
      <c r="R19" s="102">
        <f t="shared" si="137"/>
        <v>0</v>
      </c>
      <c r="S19" s="108">
        <f t="shared" si="138"/>
        <v>0</v>
      </c>
      <c r="T19" s="93"/>
      <c r="U19" s="102" t="str">
        <f t="shared" si="126"/>
        <v>M75 Shot</v>
      </c>
      <c r="V19" s="102">
        <f>VLOOKUP(U19,LookupM!$A$1:$B$100,2)</f>
        <v>1.4384999999999999</v>
      </c>
      <c r="W19" s="102">
        <f t="shared" si="139"/>
        <v>0</v>
      </c>
      <c r="X19" s="102">
        <f t="shared" si="140"/>
        <v>0</v>
      </c>
      <c r="Y19" s="108">
        <f t="shared" si="141"/>
        <v>0</v>
      </c>
      <c r="Z19" s="93"/>
      <c r="AA19" s="102" t="str">
        <f t="shared" si="127"/>
        <v>M75 High</v>
      </c>
      <c r="AB19" s="102">
        <f>VLOOKUP(AA19,LookupM!$A$1:$B$100,2)</f>
        <v>1.5266999999999999</v>
      </c>
      <c r="AC19" s="102">
        <f t="shared" si="142"/>
        <v>0</v>
      </c>
      <c r="AD19" s="102">
        <f t="shared" si="143"/>
        <v>0</v>
      </c>
      <c r="AE19" s="108">
        <f t="shared" si="144"/>
        <v>0</v>
      </c>
      <c r="AF19" s="93"/>
      <c r="AG19" s="102" t="str">
        <f t="shared" si="128"/>
        <v>M75 400</v>
      </c>
      <c r="AH19" s="102">
        <f>VLOOKUP(AG19,LookupM!$A$1:$B$100,2)</f>
        <v>0.74399999999999999</v>
      </c>
      <c r="AI19" s="102">
        <f t="shared" si="145"/>
        <v>0</v>
      </c>
      <c r="AJ19" s="102">
        <f t="shared" si="146"/>
        <v>0</v>
      </c>
      <c r="AK19" s="108">
        <f t="shared" si="147"/>
        <v>0</v>
      </c>
      <c r="AL19" s="93"/>
      <c r="AM19" s="102" t="str">
        <f t="shared" si="132"/>
        <v>M75 Hurd</v>
      </c>
      <c r="AN19" s="102">
        <f>VLOOKUP(AM19,LookupM!$A$1:$B$100,2)</f>
        <v>1.0111000000000001</v>
      </c>
      <c r="AO19" s="102">
        <f t="shared" si="148"/>
        <v>0</v>
      </c>
      <c r="AP19" s="102">
        <f t="shared" si="149"/>
        <v>0</v>
      </c>
      <c r="AQ19" s="108">
        <f t="shared" si="150"/>
        <v>0</v>
      </c>
      <c r="AR19" s="93"/>
      <c r="AS19" s="102" t="str">
        <f t="shared" si="129"/>
        <v>M75 Disc</v>
      </c>
      <c r="AT19" s="102">
        <f>VLOOKUP(AS19,LookupM!$A$1:$B$100,2)</f>
        <v>1.3205</v>
      </c>
      <c r="AU19" s="102">
        <f t="shared" si="151"/>
        <v>0</v>
      </c>
      <c r="AV19" s="102">
        <f t="shared" si="152"/>
        <v>0</v>
      </c>
      <c r="AW19" s="108">
        <f t="shared" si="153"/>
        <v>0</v>
      </c>
      <c r="AX19" s="93"/>
      <c r="AY19" s="102" t="str">
        <f t="shared" si="130"/>
        <v>M75 Pole</v>
      </c>
      <c r="AZ19" s="102">
        <f>VLOOKUP(AY19,LookupM!$A$1:$B$100,2)</f>
        <v>1.7502</v>
      </c>
      <c r="BA19" s="102">
        <f t="shared" si="154"/>
        <v>0</v>
      </c>
      <c r="BB19" s="102">
        <f t="shared" si="155"/>
        <v>0</v>
      </c>
      <c r="BC19" s="108">
        <f t="shared" si="156"/>
        <v>0</v>
      </c>
      <c r="BD19" s="93"/>
      <c r="BE19" s="102" t="str">
        <f t="shared" si="131"/>
        <v>M75 Jav</v>
      </c>
      <c r="BF19" s="102">
        <f>VLOOKUP(BE19,LookupM!$A$1:$B$100,2)</f>
        <v>1.7730999999999999</v>
      </c>
      <c r="BG19" s="102">
        <f t="shared" si="157"/>
        <v>0</v>
      </c>
      <c r="BH19" s="102">
        <f t="shared" si="158"/>
        <v>0</v>
      </c>
      <c r="BI19" s="108">
        <f t="shared" si="159"/>
        <v>0</v>
      </c>
      <c r="BJ19" s="99"/>
      <c r="BK19" s="63"/>
      <c r="BL19" s="102">
        <f t="shared" si="160"/>
        <v>0</v>
      </c>
      <c r="BM19" s="102" t="str">
        <f t="shared" si="161"/>
        <v>M75 1500</v>
      </c>
      <c r="BN19" s="102">
        <f>VLOOKUP(BM19,LookupM!$A$1:$B$100,2)</f>
        <v>0.70699999999999996</v>
      </c>
      <c r="BO19" s="102">
        <f t="shared" si="162"/>
        <v>0</v>
      </c>
      <c r="BP19" s="102">
        <f t="shared" si="163"/>
        <v>0</v>
      </c>
      <c r="BQ19" s="108">
        <f t="shared" si="164"/>
        <v>0</v>
      </c>
      <c r="BR19" s="88"/>
      <c r="BS19" s="103">
        <f t="shared" si="0"/>
        <v>0</v>
      </c>
      <c r="BT19" s="88"/>
      <c r="BU19" s="105">
        <f t="shared" si="1"/>
        <v>1</v>
      </c>
    </row>
    <row r="20" spans="1:73">
      <c r="A20" s="111"/>
      <c r="B20" s="113"/>
      <c r="C20" s="102"/>
      <c r="D20" s="102"/>
      <c r="E20" s="102"/>
      <c r="F20" s="137" t="s">
        <v>163</v>
      </c>
      <c r="G20" s="114" t="str">
        <f>VLOOKUP(F20,'Other specs'!$A$66:$B$77,2)</f>
        <v>M35</v>
      </c>
      <c r="H20" s="93"/>
      <c r="I20" s="102" t="str">
        <f t="shared" si="124"/>
        <v>M35 100</v>
      </c>
      <c r="J20" s="102">
        <f>VLOOKUP(I20,LookupM!$A$1:$B$100,2)</f>
        <v>0.99990000000000001</v>
      </c>
      <c r="K20" s="102">
        <f t="shared" si="133"/>
        <v>0</v>
      </c>
      <c r="L20" s="102">
        <f t="shared" si="134"/>
        <v>0</v>
      </c>
      <c r="M20" s="108">
        <f t="shared" si="135"/>
        <v>0</v>
      </c>
      <c r="N20" s="93"/>
      <c r="O20" s="102" t="str">
        <f t="shared" si="125"/>
        <v>M35 Long</v>
      </c>
      <c r="P20" s="102">
        <f>VLOOKUP(O20,LookupM!$A$1:$B$100,2)</f>
        <v>1.0385</v>
      </c>
      <c r="Q20" s="102">
        <f t="shared" si="136"/>
        <v>0</v>
      </c>
      <c r="R20" s="102">
        <f t="shared" si="137"/>
        <v>0</v>
      </c>
      <c r="S20" s="108">
        <f t="shared" si="138"/>
        <v>0</v>
      </c>
      <c r="T20" s="93"/>
      <c r="U20" s="102" t="str">
        <f t="shared" si="126"/>
        <v>M35 Shot</v>
      </c>
      <c r="V20" s="102">
        <f>VLOOKUP(U20,LookupM!$A$1:$B$100,2)</f>
        <v>1.0462</v>
      </c>
      <c r="W20" s="102">
        <f t="shared" si="139"/>
        <v>0</v>
      </c>
      <c r="X20" s="102">
        <f t="shared" si="140"/>
        <v>0</v>
      </c>
      <c r="Y20" s="108">
        <f t="shared" si="141"/>
        <v>0</v>
      </c>
      <c r="Z20" s="93"/>
      <c r="AA20" s="102" t="str">
        <f t="shared" si="127"/>
        <v>M35 High</v>
      </c>
      <c r="AB20" s="102">
        <f>VLOOKUP(AA20,LookupM!$A$1:$B$100,2)</f>
        <v>1.0136000000000001</v>
      </c>
      <c r="AC20" s="102">
        <f t="shared" si="142"/>
        <v>0</v>
      </c>
      <c r="AD20" s="102">
        <f t="shared" si="143"/>
        <v>0</v>
      </c>
      <c r="AE20" s="108">
        <f t="shared" si="144"/>
        <v>0</v>
      </c>
      <c r="AF20" s="93"/>
      <c r="AG20" s="102" t="str">
        <f t="shared" si="128"/>
        <v>M35 400</v>
      </c>
      <c r="AH20" s="102">
        <f>VLOOKUP(AG20,LookupM!$A$1:$B$100,2)</f>
        <v>0.98240000000000005</v>
      </c>
      <c r="AI20" s="102">
        <f t="shared" si="145"/>
        <v>0</v>
      </c>
      <c r="AJ20" s="102">
        <f t="shared" si="146"/>
        <v>0</v>
      </c>
      <c r="AK20" s="108">
        <f t="shared" si="147"/>
        <v>0</v>
      </c>
      <c r="AL20" s="93"/>
      <c r="AM20" s="102" t="str">
        <f t="shared" si="132"/>
        <v>M35 Hurd</v>
      </c>
      <c r="AN20" s="102">
        <f>VLOOKUP(AM20,LookupM!$A$1:$B$100,2)</f>
        <v>0.99570000000000003</v>
      </c>
      <c r="AO20" s="102">
        <f t="shared" si="148"/>
        <v>0</v>
      </c>
      <c r="AP20" s="102">
        <f t="shared" si="149"/>
        <v>0</v>
      </c>
      <c r="AQ20" s="108">
        <f t="shared" si="150"/>
        <v>0</v>
      </c>
      <c r="AR20" s="93"/>
      <c r="AS20" s="102" t="str">
        <f t="shared" si="129"/>
        <v>M35 Disc</v>
      </c>
      <c r="AT20" s="102">
        <f>VLOOKUP(AS20,LookupM!$A$1:$B$100,2)</f>
        <v>1</v>
      </c>
      <c r="AU20" s="102">
        <f t="shared" si="151"/>
        <v>0</v>
      </c>
      <c r="AV20" s="102">
        <f t="shared" si="152"/>
        <v>0</v>
      </c>
      <c r="AW20" s="108">
        <f t="shared" si="153"/>
        <v>0</v>
      </c>
      <c r="AX20" s="93"/>
      <c r="AY20" s="102" t="str">
        <f t="shared" si="130"/>
        <v>M35 Pole</v>
      </c>
      <c r="AZ20" s="102">
        <f>VLOOKUP(AY20,LookupM!$A$1:$B$100,2)</f>
        <v>1.0128999999999999</v>
      </c>
      <c r="BA20" s="102">
        <f t="shared" si="154"/>
        <v>0</v>
      </c>
      <c r="BB20" s="102">
        <f t="shared" si="155"/>
        <v>0</v>
      </c>
      <c r="BC20" s="108">
        <f t="shared" si="156"/>
        <v>0</v>
      </c>
      <c r="BD20" s="93"/>
      <c r="BE20" s="102" t="str">
        <f t="shared" si="131"/>
        <v>M35 Jav</v>
      </c>
      <c r="BF20" s="102">
        <f>VLOOKUP(BE20,LookupM!$A$1:$B$100,2)</f>
        <v>1.0438000000000001</v>
      </c>
      <c r="BG20" s="102">
        <f t="shared" si="157"/>
        <v>0</v>
      </c>
      <c r="BH20" s="102">
        <f t="shared" si="158"/>
        <v>0</v>
      </c>
      <c r="BI20" s="108">
        <f t="shared" si="159"/>
        <v>0</v>
      </c>
      <c r="BJ20" s="99"/>
      <c r="BK20" s="63"/>
      <c r="BL20" s="102">
        <f t="shared" si="160"/>
        <v>0</v>
      </c>
      <c r="BM20" s="102" t="str">
        <f t="shared" si="161"/>
        <v>M35 1500</v>
      </c>
      <c r="BN20" s="102">
        <f>VLOOKUP(BM20,LookupM!$A$1:$B$100,2)</f>
        <v>0.9849</v>
      </c>
      <c r="BO20" s="102">
        <f t="shared" si="162"/>
        <v>0</v>
      </c>
      <c r="BP20" s="102">
        <f t="shared" si="163"/>
        <v>0</v>
      </c>
      <c r="BQ20" s="108">
        <f t="shared" si="164"/>
        <v>0</v>
      </c>
      <c r="BR20" s="88"/>
      <c r="BS20" s="103">
        <f t="shared" si="0"/>
        <v>0</v>
      </c>
      <c r="BT20" s="88"/>
      <c r="BU20" s="105">
        <f t="shared" si="1"/>
        <v>1</v>
      </c>
    </row>
    <row r="21" spans="1:73">
      <c r="A21" s="111"/>
      <c r="B21" s="113"/>
      <c r="C21" s="102"/>
      <c r="D21" s="102"/>
      <c r="E21" s="102"/>
      <c r="F21" s="137" t="s">
        <v>164</v>
      </c>
      <c r="G21" s="114" t="str">
        <f>VLOOKUP(F21,'Other specs'!$A$66:$B$77,2)</f>
        <v>M40</v>
      </c>
      <c r="H21" s="93"/>
      <c r="I21" s="102" t="str">
        <f t="shared" si="124"/>
        <v>M40 100</v>
      </c>
      <c r="J21" s="102">
        <f>VLOOKUP(I21,LookupM!$A$1:$B$100,2)</f>
        <v>0.96679999999999999</v>
      </c>
      <c r="K21" s="102">
        <f t="shared" ref="K21:K22" si="177">CEILING(J21*H21,0.01)</f>
        <v>0</v>
      </c>
      <c r="L21" s="102">
        <f t="shared" si="134"/>
        <v>0</v>
      </c>
      <c r="M21" s="108">
        <f t="shared" si="135"/>
        <v>0</v>
      </c>
      <c r="N21" s="93"/>
      <c r="O21" s="102" t="str">
        <f t="shared" si="125"/>
        <v>M40 Long</v>
      </c>
      <c r="P21" s="102">
        <f>VLOOKUP(O21,LookupM!$A$1:$B$100,2)</f>
        <v>1.0972</v>
      </c>
      <c r="Q21" s="102">
        <f t="shared" ref="Q21:Q22" si="178">FLOOR(P21*N21,0.01)</f>
        <v>0</v>
      </c>
      <c r="R21" s="102">
        <f t="shared" si="137"/>
        <v>0</v>
      </c>
      <c r="S21" s="108">
        <f t="shared" si="138"/>
        <v>0</v>
      </c>
      <c r="T21" s="93"/>
      <c r="U21" s="102" t="str">
        <f t="shared" si="126"/>
        <v>M40 Shot</v>
      </c>
      <c r="V21" s="102">
        <f>VLOOKUP(U21,LookupM!$A$1:$B$100,2)</f>
        <v>1.1125</v>
      </c>
      <c r="W21" s="102">
        <f t="shared" ref="W21:W22" si="179">FLOOR(V21*T21,0.01)</f>
        <v>0</v>
      </c>
      <c r="X21" s="102">
        <f t="shared" si="140"/>
        <v>0</v>
      </c>
      <c r="Y21" s="108">
        <f t="shared" si="141"/>
        <v>0</v>
      </c>
      <c r="Z21" s="93"/>
      <c r="AA21" s="102" t="str">
        <f t="shared" si="127"/>
        <v>M40 High</v>
      </c>
      <c r="AB21" s="102">
        <f>VLOOKUP(AA21,LookupM!$A$1:$B$100,2)</f>
        <v>1.0630999999999999</v>
      </c>
      <c r="AC21" s="102">
        <f t="shared" ref="AC21:AC22" si="180">FLOOR(AB21*Z21,0.01)</f>
        <v>0</v>
      </c>
      <c r="AD21" s="102">
        <f t="shared" si="143"/>
        <v>0</v>
      </c>
      <c r="AE21" s="108">
        <f t="shared" si="144"/>
        <v>0</v>
      </c>
      <c r="AF21" s="93"/>
      <c r="AG21" s="102" t="str">
        <f t="shared" si="128"/>
        <v>M40 400</v>
      </c>
      <c r="AH21" s="102">
        <f>VLOOKUP(AG21,LookupM!$A$1:$B$100,2)</f>
        <v>0.95130000000000003</v>
      </c>
      <c r="AI21" s="102">
        <f t="shared" ref="AI21:AI22" si="181">CEILING(AH21*AF21,0.01)</f>
        <v>0</v>
      </c>
      <c r="AJ21" s="102">
        <f t="shared" si="146"/>
        <v>0</v>
      </c>
      <c r="AK21" s="108">
        <f t="shared" si="147"/>
        <v>0</v>
      </c>
      <c r="AL21" s="93"/>
      <c r="AM21" s="102" t="str">
        <f t="shared" si="132"/>
        <v>M40 Hurd</v>
      </c>
      <c r="AN21" s="102">
        <f>VLOOKUP(AM21,LookupM!$A$1:$B$100,2)</f>
        <v>0.96089999999999998</v>
      </c>
      <c r="AO21" s="102">
        <f t="shared" ref="AO21:AO22" si="182">CEILING(AN21*AL21,0.01)</f>
        <v>0</v>
      </c>
      <c r="AP21" s="102">
        <f t="shared" si="149"/>
        <v>0</v>
      </c>
      <c r="AQ21" s="108">
        <f t="shared" si="150"/>
        <v>0</v>
      </c>
      <c r="AR21" s="93"/>
      <c r="AS21" s="102" t="str">
        <f t="shared" si="129"/>
        <v>M40 Disc</v>
      </c>
      <c r="AT21" s="102">
        <f>VLOOKUP(AS21,LookupM!$A$1:$B$100,2)</f>
        <v>1.0186999999999999</v>
      </c>
      <c r="AU21" s="102">
        <f t="shared" ref="AU21:AU22" si="183">FLOOR(AT21*AR21,0.01)</f>
        <v>0</v>
      </c>
      <c r="AV21" s="102">
        <f t="shared" si="152"/>
        <v>0</v>
      </c>
      <c r="AW21" s="108">
        <f t="shared" si="153"/>
        <v>0</v>
      </c>
      <c r="AX21" s="93"/>
      <c r="AY21" s="102" t="str">
        <f t="shared" si="130"/>
        <v>M40 Pole</v>
      </c>
      <c r="AZ21" s="102">
        <f>VLOOKUP(AY21,LookupM!$A$1:$B$100,2)</f>
        <v>1.0708</v>
      </c>
      <c r="BA21" s="102">
        <f t="shared" ref="BA21:BA22" si="184">FLOOR(AZ21*AX21,0.01)</f>
        <v>0</v>
      </c>
      <c r="BB21" s="102">
        <f t="shared" si="155"/>
        <v>0</v>
      </c>
      <c r="BC21" s="108">
        <f t="shared" si="156"/>
        <v>0</v>
      </c>
      <c r="BD21" s="93"/>
      <c r="BE21" s="102" t="str">
        <f t="shared" si="131"/>
        <v>M40 Jav</v>
      </c>
      <c r="BF21" s="102">
        <f>VLOOKUP(BE21,LookupM!$A$1:$B$100,2)</f>
        <v>1.1217999999999999</v>
      </c>
      <c r="BG21" s="102">
        <f t="shared" ref="BG21:BG22" si="185">FLOOR(BF21*BD21,0.01)</f>
        <v>0</v>
      </c>
      <c r="BH21" s="102">
        <f t="shared" si="158"/>
        <v>0</v>
      </c>
      <c r="BI21" s="108">
        <f t="shared" si="159"/>
        <v>0</v>
      </c>
      <c r="BJ21" s="99"/>
      <c r="BK21" s="63"/>
      <c r="BL21" s="102">
        <f t="shared" ref="BL21:BL22" si="186">BJ21*60+BK21</f>
        <v>0</v>
      </c>
      <c r="BM21" s="102" t="str">
        <f>CONCATENATE($G21, " ",BJ$1)</f>
        <v>M40 1500</v>
      </c>
      <c r="BN21" s="102">
        <f>VLOOKUP(BM21,LookupM!$A$1:$B$100,2)</f>
        <v>0.95320000000000005</v>
      </c>
      <c r="BO21" s="102">
        <f t="shared" ref="BO21:BO22" si="187">CEILING(BN21*BL21,0.01)</f>
        <v>0</v>
      </c>
      <c r="BP21" s="102">
        <f t="shared" si="163"/>
        <v>0</v>
      </c>
      <c r="BQ21" s="108">
        <f t="shared" si="164"/>
        <v>0</v>
      </c>
      <c r="BR21" s="88"/>
      <c r="BS21" s="103">
        <f t="shared" si="0"/>
        <v>0</v>
      </c>
      <c r="BT21" s="88"/>
      <c r="BU21" s="105">
        <f t="shared" si="1"/>
        <v>1</v>
      </c>
    </row>
    <row r="22" spans="1:73" ht="14.25" thickBot="1">
      <c r="A22" s="112"/>
      <c r="B22" s="115"/>
      <c r="C22" s="109"/>
      <c r="D22" s="109"/>
      <c r="E22" s="109"/>
      <c r="F22" s="138" t="s">
        <v>166</v>
      </c>
      <c r="G22" s="116" t="str">
        <f>VLOOKUP(F22,'Other specs'!$A$66:$B$77,2)</f>
        <v>M50</v>
      </c>
      <c r="H22" s="95"/>
      <c r="I22" s="109" t="str">
        <f t="shared" si="124"/>
        <v>M50 100</v>
      </c>
      <c r="J22" s="109">
        <f>VLOOKUP(I22,LookupM!$A$1:$B$100,2)</f>
        <v>0.90310000000000001</v>
      </c>
      <c r="K22" s="109">
        <f t="shared" si="177"/>
        <v>0</v>
      </c>
      <c r="L22" s="109">
        <f t="shared" si="134"/>
        <v>0</v>
      </c>
      <c r="M22" s="110">
        <f t="shared" si="135"/>
        <v>0</v>
      </c>
      <c r="N22" s="95"/>
      <c r="O22" s="109" t="str">
        <f t="shared" si="125"/>
        <v>M50 Long</v>
      </c>
      <c r="P22" s="109">
        <f>VLOOKUP(O22,LookupM!$A$1:$B$100,2)</f>
        <v>1.2299</v>
      </c>
      <c r="Q22" s="109">
        <f t="shared" si="178"/>
        <v>0</v>
      </c>
      <c r="R22" s="109">
        <f t="shared" si="137"/>
        <v>0</v>
      </c>
      <c r="S22" s="110">
        <f t="shared" si="138"/>
        <v>0</v>
      </c>
      <c r="T22" s="95"/>
      <c r="U22" s="109" t="str">
        <f t="shared" si="126"/>
        <v>M50 Shot</v>
      </c>
      <c r="V22" s="109">
        <f>VLOOKUP(U22,LookupM!$A$1:$B$100,2)</f>
        <v>1.1551</v>
      </c>
      <c r="W22" s="109">
        <f t="shared" si="179"/>
        <v>0</v>
      </c>
      <c r="X22" s="109">
        <f t="shared" si="140"/>
        <v>0</v>
      </c>
      <c r="Y22" s="110">
        <f t="shared" si="141"/>
        <v>0</v>
      </c>
      <c r="Z22" s="95"/>
      <c r="AA22" s="109" t="str">
        <f t="shared" si="127"/>
        <v>M50 High</v>
      </c>
      <c r="AB22" s="109">
        <f>VLOOKUP(AA22,LookupM!$A$1:$B$100,2)</f>
        <v>1.1724000000000001</v>
      </c>
      <c r="AC22" s="109">
        <f t="shared" si="180"/>
        <v>0</v>
      </c>
      <c r="AD22" s="109">
        <f t="shared" si="143"/>
        <v>0</v>
      </c>
      <c r="AE22" s="110">
        <f t="shared" si="144"/>
        <v>0</v>
      </c>
      <c r="AF22" s="95"/>
      <c r="AG22" s="109" t="str">
        <f t="shared" si="128"/>
        <v>M50 400</v>
      </c>
      <c r="AH22" s="109">
        <f>VLOOKUP(AG22,LookupM!$A$1:$B$100,2)</f>
        <v>0.89090000000000003</v>
      </c>
      <c r="AI22" s="109">
        <f t="shared" si="181"/>
        <v>0</v>
      </c>
      <c r="AJ22" s="109">
        <f t="shared" si="146"/>
        <v>0</v>
      </c>
      <c r="AK22" s="110">
        <f t="shared" si="147"/>
        <v>0</v>
      </c>
      <c r="AL22" s="95"/>
      <c r="AM22" s="109" t="str">
        <f t="shared" si="132"/>
        <v>M50 Hurd</v>
      </c>
      <c r="AN22" s="109">
        <f>VLOOKUP(AM22,LookupM!$A$1:$B$100,2)</f>
        <v>0.96619999999999995</v>
      </c>
      <c r="AO22" s="109">
        <f t="shared" si="182"/>
        <v>0</v>
      </c>
      <c r="AP22" s="109">
        <f t="shared" si="149"/>
        <v>0</v>
      </c>
      <c r="AQ22" s="110">
        <f t="shared" si="150"/>
        <v>0</v>
      </c>
      <c r="AR22" s="95"/>
      <c r="AS22" s="109" t="str">
        <f t="shared" si="129"/>
        <v>M50 Disc</v>
      </c>
      <c r="AT22" s="109">
        <f>VLOOKUP(AS22,LookupM!$A$1:$B$100,2)</f>
        <v>1.0078</v>
      </c>
      <c r="AU22" s="109">
        <f t="shared" si="183"/>
        <v>0</v>
      </c>
      <c r="AV22" s="109">
        <f t="shared" si="152"/>
        <v>0</v>
      </c>
      <c r="AW22" s="110">
        <f t="shared" si="153"/>
        <v>0</v>
      </c>
      <c r="AX22" s="95"/>
      <c r="AY22" s="109" t="str">
        <f t="shared" si="130"/>
        <v>M50 Pole</v>
      </c>
      <c r="AZ22" s="109">
        <f>VLOOKUP(AY22,LookupM!$A$1:$B$100,2)</f>
        <v>1.2070000000000001</v>
      </c>
      <c r="BA22" s="109">
        <f t="shared" si="184"/>
        <v>0</v>
      </c>
      <c r="BB22" s="109">
        <f t="shared" si="155"/>
        <v>0</v>
      </c>
      <c r="BC22" s="110">
        <f t="shared" si="156"/>
        <v>0</v>
      </c>
      <c r="BD22" s="95"/>
      <c r="BE22" s="109" t="str">
        <f t="shared" si="131"/>
        <v>M50 Jav</v>
      </c>
      <c r="BF22" s="109">
        <f>VLOOKUP(BE22,LookupM!$A$1:$B$100,2)</f>
        <v>1.2293000000000001</v>
      </c>
      <c r="BG22" s="109">
        <f t="shared" si="185"/>
        <v>0</v>
      </c>
      <c r="BH22" s="109">
        <f t="shared" si="158"/>
        <v>0</v>
      </c>
      <c r="BI22" s="110">
        <f t="shared" si="159"/>
        <v>0</v>
      </c>
      <c r="BJ22" s="100"/>
      <c r="BK22" s="101"/>
      <c r="BL22" s="109">
        <f t="shared" si="186"/>
        <v>0</v>
      </c>
      <c r="BM22" s="109" t="str">
        <f>CONCATENATE($G22, " ",BJ$1)</f>
        <v>M50 1500</v>
      </c>
      <c r="BN22" s="109">
        <f>VLOOKUP(BM22,LookupM!$A$1:$B$100,2)</f>
        <v>0.8871</v>
      </c>
      <c r="BO22" s="109">
        <f t="shared" si="187"/>
        <v>0</v>
      </c>
      <c r="BP22" s="109">
        <f t="shared" si="163"/>
        <v>0</v>
      </c>
      <c r="BQ22" s="110">
        <f t="shared" si="164"/>
        <v>0</v>
      </c>
      <c r="BR22" s="88"/>
      <c r="BS22" s="104">
        <f t="shared" si="0"/>
        <v>0</v>
      </c>
      <c r="BT22" s="88"/>
      <c r="BU22" s="106">
        <f t="shared" si="1"/>
        <v>1</v>
      </c>
    </row>
  </sheetData>
  <mergeCells count="1">
    <mergeCell ref="BJ1:BK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B4E064-0FA6-4AB6-9E4B-185D79960502}">
          <x14:formula1>
            <xm:f>'Other specs'!$A$28:$A$38</xm:f>
          </x14:formula1>
          <xm:sqref>F3:F6</xm:sqref>
        </x14:dataValidation>
        <x14:dataValidation type="list" allowBlank="1" showInputMessage="1" showErrorMessage="1" xr:uid="{3E6CC7F7-BFFF-47D3-8E3F-208731D61B4B}">
          <x14:formula1>
            <xm:f>'Other specs'!$A$53:$A$64</xm:f>
          </x14:formula1>
          <xm:sqref>F9:F22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12"/>
  <sheetViews>
    <sheetView workbookViewId="0">
      <selection activeCell="F3" sqref="F3:G3"/>
    </sheetView>
  </sheetViews>
  <sheetFormatPr defaultColWidth="9.15234375" defaultRowHeight="13.9"/>
  <cols>
    <col min="1" max="1" width="4" style="13" customWidth="1"/>
    <col min="2" max="2" width="14.3046875" style="13" customWidth="1"/>
    <col min="3" max="3" width="10.84375" style="13" customWidth="1"/>
    <col min="4" max="4" width="13.4609375" style="13" customWidth="1"/>
    <col min="5" max="5" width="28.69140625" style="13" customWidth="1"/>
    <col min="6" max="6" width="5.4609375" style="13" customWidth="1"/>
    <col min="7" max="7" width="5.15234375" style="13" hidden="1" customWidth="1"/>
    <col min="8" max="8" width="6.4609375" style="13" customWidth="1"/>
    <col min="9" max="9" width="9" style="13" hidden="1" customWidth="1"/>
    <col min="10" max="10" width="8.3046875" style="13" hidden="1" customWidth="1"/>
    <col min="11" max="12" width="9.15234375" style="13" hidden="1" customWidth="1"/>
    <col min="13" max="13" width="6" style="55" customWidth="1"/>
    <col min="14" max="14" width="6.15234375" style="13" customWidth="1"/>
    <col min="15" max="18" width="9.15234375" style="13" hidden="1" customWidth="1"/>
    <col min="19" max="19" width="6" style="55" customWidth="1"/>
    <col min="20" max="20" width="6.3046875" style="13" customWidth="1"/>
    <col min="21" max="24" width="9.15234375" style="13" hidden="1" customWidth="1"/>
    <col min="25" max="25" width="6" style="55" customWidth="1"/>
    <col min="26" max="26" width="5.69140625" style="13" customWidth="1"/>
    <col min="27" max="30" width="0" style="13" hidden="1" customWidth="1"/>
    <col min="31" max="31" width="6" style="55" customWidth="1"/>
    <col min="32" max="32" width="6.15234375" style="13" customWidth="1"/>
    <col min="33" max="35" width="9.15234375" style="13" hidden="1" customWidth="1"/>
    <col min="36" max="36" width="0" style="13" hidden="1" customWidth="1"/>
    <col min="37" max="37" width="6" style="55" customWidth="1"/>
    <col min="38" max="38" width="6.3046875" style="13" customWidth="1"/>
    <col min="39" max="39" width="9" style="13" hidden="1" customWidth="1"/>
    <col min="40" max="40" width="8.3046875" style="13" hidden="1" customWidth="1"/>
    <col min="41" max="42" width="0" style="13" hidden="1" customWidth="1"/>
    <col min="43" max="43" width="6" style="55" customWidth="1"/>
    <col min="44" max="44" width="6.15234375" style="13" customWidth="1"/>
    <col min="45" max="48" width="9.15234375" style="13" hidden="1" customWidth="1"/>
    <col min="49" max="49" width="6" style="55" customWidth="1"/>
    <col min="50" max="50" width="5.4609375" style="13" customWidth="1"/>
    <col min="51" max="54" width="0" style="13" hidden="1" customWidth="1"/>
    <col min="55" max="55" width="6" style="55" customWidth="1"/>
    <col min="56" max="56" width="6.4609375" style="13" customWidth="1"/>
    <col min="57" max="60" width="9.15234375" style="13" hidden="1" customWidth="1"/>
    <col min="61" max="61" width="6" style="55" customWidth="1"/>
    <col min="62" max="62" width="2.3046875" style="13" customWidth="1"/>
    <col min="63" max="63" width="5.3046875" style="13" customWidth="1"/>
    <col min="64" max="64" width="7" style="13" hidden="1" customWidth="1"/>
    <col min="65" max="68" width="9.15234375" style="13" hidden="1" customWidth="1"/>
    <col min="69" max="69" width="6" style="55" customWidth="1"/>
    <col min="70" max="70" width="1.4609375" style="13" customWidth="1"/>
    <col min="71" max="71" width="13.3046875" style="12" customWidth="1"/>
    <col min="72" max="72" width="13.3046875" style="56" customWidth="1"/>
    <col min="73" max="73" width="1.15234375" style="13" customWidth="1"/>
    <col min="74" max="74" width="6.15234375" style="57" customWidth="1"/>
    <col min="75" max="16384" width="9.15234375" style="13"/>
  </cols>
  <sheetData>
    <row r="1" spans="1:74" s="61" customFormat="1" ht="37.5" customHeight="1" thickBot="1">
      <c r="A1" s="64" t="s">
        <v>333</v>
      </c>
      <c r="B1" s="68" t="s">
        <v>335</v>
      </c>
      <c r="C1" s="69" t="s">
        <v>160</v>
      </c>
      <c r="D1" s="69" t="s">
        <v>331</v>
      </c>
      <c r="E1" s="69" t="s">
        <v>330</v>
      </c>
      <c r="F1" s="69" t="s">
        <v>161</v>
      </c>
      <c r="G1" s="70" t="s">
        <v>352</v>
      </c>
      <c r="H1" s="82">
        <v>100</v>
      </c>
      <c r="I1" s="80" t="s">
        <v>172</v>
      </c>
      <c r="J1" s="80" t="s">
        <v>173</v>
      </c>
      <c r="K1" s="80" t="s">
        <v>196</v>
      </c>
      <c r="L1" s="80" t="s">
        <v>175</v>
      </c>
      <c r="M1" s="81" t="s">
        <v>46</v>
      </c>
      <c r="N1" s="79" t="s">
        <v>44</v>
      </c>
      <c r="O1" s="80" t="s">
        <v>172</v>
      </c>
      <c r="P1" s="80" t="s">
        <v>173</v>
      </c>
      <c r="Q1" s="80" t="s">
        <v>179</v>
      </c>
      <c r="R1" s="80" t="s">
        <v>175</v>
      </c>
      <c r="S1" s="81" t="s">
        <v>46</v>
      </c>
      <c r="T1" s="82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 t="s">
        <v>42</v>
      </c>
      <c r="AA1" s="80" t="s">
        <v>172</v>
      </c>
      <c r="AB1" s="80" t="s">
        <v>173</v>
      </c>
      <c r="AC1" s="80" t="s">
        <v>176</v>
      </c>
      <c r="AD1" s="80" t="s">
        <v>175</v>
      </c>
      <c r="AE1" s="81" t="s">
        <v>46</v>
      </c>
      <c r="AF1" s="82">
        <v>400</v>
      </c>
      <c r="AG1" s="80" t="s">
        <v>172</v>
      </c>
      <c r="AH1" s="80" t="s">
        <v>173</v>
      </c>
      <c r="AI1" s="80" t="s">
        <v>184</v>
      </c>
      <c r="AJ1" s="80" t="s">
        <v>175</v>
      </c>
      <c r="AK1" s="81" t="s">
        <v>46</v>
      </c>
      <c r="AL1" s="82" t="s">
        <v>49</v>
      </c>
      <c r="AM1" s="80" t="s">
        <v>172</v>
      </c>
      <c r="AN1" s="80" t="s">
        <v>173</v>
      </c>
      <c r="AO1" s="80" t="s">
        <v>174</v>
      </c>
      <c r="AP1" s="80" t="s">
        <v>175</v>
      </c>
      <c r="AQ1" s="81" t="s">
        <v>46</v>
      </c>
      <c r="AR1" s="82" t="s">
        <v>50</v>
      </c>
      <c r="AS1" s="80" t="s">
        <v>172</v>
      </c>
      <c r="AT1" s="80" t="s">
        <v>173</v>
      </c>
      <c r="AU1" s="80" t="s">
        <v>186</v>
      </c>
      <c r="AV1" s="80" t="s">
        <v>175</v>
      </c>
      <c r="AW1" s="81" t="s">
        <v>46</v>
      </c>
      <c r="AX1" s="82" t="s">
        <v>43</v>
      </c>
      <c r="AY1" s="80" t="s">
        <v>172</v>
      </c>
      <c r="AZ1" s="80" t="s">
        <v>173</v>
      </c>
      <c r="BA1" s="80" t="s">
        <v>185</v>
      </c>
      <c r="BB1" s="80" t="s">
        <v>175</v>
      </c>
      <c r="BC1" s="81" t="s">
        <v>46</v>
      </c>
      <c r="BD1" s="82" t="s">
        <v>48</v>
      </c>
      <c r="BE1" s="80" t="s">
        <v>172</v>
      </c>
      <c r="BF1" s="80" t="s">
        <v>173</v>
      </c>
      <c r="BG1" s="80" t="s">
        <v>180</v>
      </c>
      <c r="BH1" s="80" t="s">
        <v>175</v>
      </c>
      <c r="BI1" s="81" t="s">
        <v>46</v>
      </c>
      <c r="BJ1" s="314">
        <v>1500</v>
      </c>
      <c r="BK1" s="315"/>
      <c r="BL1" s="69" t="s">
        <v>182</v>
      </c>
      <c r="BM1" s="80" t="s">
        <v>172</v>
      </c>
      <c r="BN1" s="80" t="s">
        <v>173</v>
      </c>
      <c r="BO1" s="80" t="s">
        <v>187</v>
      </c>
      <c r="BP1" s="80" t="s">
        <v>175</v>
      </c>
      <c r="BQ1" s="81" t="s">
        <v>46</v>
      </c>
      <c r="BS1" s="119" t="s">
        <v>336</v>
      </c>
      <c r="BT1" s="118" t="s">
        <v>337</v>
      </c>
      <c r="BV1" s="84" t="s">
        <v>334</v>
      </c>
    </row>
    <row r="2" spans="1:74" ht="4.5" customHeight="1" thickBot="1">
      <c r="C2" s="12"/>
      <c r="D2" s="12"/>
      <c r="E2" s="12"/>
      <c r="F2" s="12"/>
      <c r="G2" s="12"/>
      <c r="H2" s="59"/>
      <c r="N2" s="58"/>
      <c r="T2" s="59"/>
      <c r="Z2" s="59"/>
      <c r="AF2" s="59"/>
      <c r="AL2" s="59"/>
      <c r="AR2" s="59"/>
      <c r="AX2" s="59"/>
      <c r="BD2" s="59"/>
      <c r="BJ2" s="60"/>
      <c r="BK2" s="60"/>
      <c r="BL2" s="12"/>
    </row>
    <row r="3" spans="1:74">
      <c r="A3" s="322"/>
      <c r="B3" s="325"/>
      <c r="C3" s="149"/>
      <c r="D3" s="149"/>
      <c r="E3" s="149"/>
      <c r="F3" s="150" t="s">
        <v>338</v>
      </c>
      <c r="G3" s="151" t="s">
        <v>51</v>
      </c>
      <c r="H3" s="92"/>
      <c r="I3" s="72" t="str">
        <f t="shared" ref="I3:I8" si="0">CONCATENATE($G3, " ",H$1)</f>
        <v>W00 100</v>
      </c>
      <c r="J3" s="72">
        <f>VLOOKUP(I3,LookupW!$A$1:$B$108,2)</f>
        <v>1</v>
      </c>
      <c r="K3" s="72">
        <f t="shared" ref="K3" si="1">CEILING(J3*H3,0.01)</f>
        <v>0</v>
      </c>
      <c r="L3" s="72">
        <f>IF(K3&gt;0, (FLOOR((17.857*POWER((21-K3),1.81)),1)),0)</f>
        <v>0</v>
      </c>
      <c r="M3" s="152">
        <f t="shared" ref="M3" si="2">L3</f>
        <v>0</v>
      </c>
      <c r="N3" s="92"/>
      <c r="O3" s="72" t="str">
        <f t="shared" ref="O3:O8" si="3">CONCATENATE($G3, " ",N$1)</f>
        <v>W00 Long</v>
      </c>
      <c r="P3" s="72">
        <f>VLOOKUP(O3,LookupW!$A$1:$B$108,2)</f>
        <v>1</v>
      </c>
      <c r="Q3" s="72">
        <f t="shared" ref="Q3" si="4">FLOOR(P3*N3,0.01)</f>
        <v>0</v>
      </c>
      <c r="R3" s="72">
        <f t="shared" ref="R3" si="5">IF(Q3&gt;0,(FLOOR((0.188807*POWER((Q3*100-210),1.41)),1)),0)</f>
        <v>0</v>
      </c>
      <c r="S3" s="152">
        <f t="shared" ref="S3" si="6">R3</f>
        <v>0</v>
      </c>
      <c r="T3" s="92"/>
      <c r="U3" s="72" t="str">
        <f t="shared" ref="U3:U8" si="7">CONCATENATE($G3, " ",T$1)</f>
        <v>W00 Shot</v>
      </c>
      <c r="V3" s="72">
        <f>VLOOKUP(U3,LookupW!$A$1:$B$108,2)</f>
        <v>1</v>
      </c>
      <c r="W3" s="72">
        <f t="shared" ref="W3" si="8">FLOOR(V3*T3,0.01)</f>
        <v>0</v>
      </c>
      <c r="X3" s="72">
        <f t="shared" ref="X3" si="9">IF(W3&gt;0,(FLOOR((56.0211*POWER((W3-1.5),1.05)),1)),0)</f>
        <v>0</v>
      </c>
      <c r="Y3" s="152">
        <f t="shared" ref="Y3" si="10">X3</f>
        <v>0</v>
      </c>
      <c r="Z3" s="92"/>
      <c r="AA3" s="72" t="str">
        <f t="shared" ref="AA3:AA8" si="11">CONCATENATE($G3, " ",Z$1)</f>
        <v>W00 High</v>
      </c>
      <c r="AB3" s="72">
        <f>VLOOKUP(AA3,LookupW!$A$1:$B$108,2)</f>
        <v>1</v>
      </c>
      <c r="AC3" s="72">
        <f t="shared" ref="AC3" si="12">FLOOR(AB3*Z3,0.01)</f>
        <v>0</v>
      </c>
      <c r="AD3" s="72">
        <f t="shared" ref="AD3" si="13">IF(AC3&gt;0, (FLOOR((1.84523*POWER((AC3*100-75),1.348)),1)),0)</f>
        <v>0</v>
      </c>
      <c r="AE3" s="152">
        <f t="shared" ref="AE3" si="14">AD3</f>
        <v>0</v>
      </c>
      <c r="AF3" s="92"/>
      <c r="AG3" s="72" t="str">
        <f t="shared" ref="AG3:AG8" si="15">CONCATENATE($G3, " ",AF$1)</f>
        <v>W00 400</v>
      </c>
      <c r="AH3" s="72">
        <f>VLOOKUP(AG3,LookupW!$A$1:$B$108,2)</f>
        <v>1</v>
      </c>
      <c r="AI3" s="72">
        <f t="shared" ref="AI3" si="16">CEILING(AH3*AF3,0.01)</f>
        <v>0</v>
      </c>
      <c r="AJ3" s="72">
        <f t="shared" ref="AJ3:AJ7" si="17">IF(AI3&gt;0, (FLOOR((1.34285*POWER((91.7-AI3),1.81)),1)),0)</f>
        <v>0</v>
      </c>
      <c r="AK3" s="152">
        <f t="shared" ref="AK3" si="18">AJ3</f>
        <v>0</v>
      </c>
      <c r="AL3" s="92"/>
      <c r="AM3" s="149"/>
      <c r="AN3" s="149"/>
      <c r="AO3" s="149"/>
      <c r="AP3" s="149">
        <f>IF(AL3&gt;0, (VLOOKUP(AL3, LookupU17HG!$A$1:$B$1410,2)),0)</f>
        <v>0</v>
      </c>
      <c r="AQ3" s="152">
        <f t="shared" ref="AQ3" si="19">AP3</f>
        <v>0</v>
      </c>
      <c r="AR3" s="92"/>
      <c r="AS3" s="72" t="str">
        <f t="shared" ref="AS3:AS8" si="20">CONCATENATE($G3, " ",AR$1)</f>
        <v>W00 Disc</v>
      </c>
      <c r="AT3" s="72">
        <f>VLOOKUP(AS3,LookupW!$A$1:$B$108,2)</f>
        <v>1</v>
      </c>
      <c r="AU3" s="72">
        <f t="shared" ref="AU3" si="21">FLOOR(AT3*AR3,0.01)</f>
        <v>0</v>
      </c>
      <c r="AV3" s="72">
        <f t="shared" ref="AV3" si="22">IF(AU3&gt;0,(FLOOR((12.3311*POWER((AU3-3),1.1)),1)), 0)</f>
        <v>0</v>
      </c>
      <c r="AW3" s="152">
        <f t="shared" ref="AW3" si="23">AV3</f>
        <v>0</v>
      </c>
      <c r="AX3" s="92"/>
      <c r="AY3" s="72" t="str">
        <f t="shared" ref="AY3:AY8" si="24">CONCATENATE($G3, " ",AX$1)</f>
        <v>W00 Pole</v>
      </c>
      <c r="AZ3" s="72">
        <f>VLOOKUP(AY3,LookupW!$A$1:$B$108,2)</f>
        <v>1</v>
      </c>
      <c r="BA3" s="72">
        <f t="shared" ref="BA3" si="25">FLOOR(AZ3*AX3,0.01)</f>
        <v>0</v>
      </c>
      <c r="BB3" s="72">
        <f t="shared" ref="BB3" si="26">IF(BA3&gt;0, (FLOOR((0.44125*POWER((BA3*100-100),1.35)),1)), 0)</f>
        <v>0</v>
      </c>
      <c r="BC3" s="152">
        <f t="shared" ref="BC3" si="27">BB3</f>
        <v>0</v>
      </c>
      <c r="BD3" s="92"/>
      <c r="BE3" s="72" t="str">
        <f t="shared" ref="BE3:BE8" si="28">CONCATENATE($G3, " ",BD$1)</f>
        <v>W00 Jav</v>
      </c>
      <c r="BF3" s="72">
        <f>VLOOKUP(BE3,LookupW!$A$1:$B$108,2)</f>
        <v>1</v>
      </c>
      <c r="BG3" s="72">
        <f t="shared" ref="BG3" si="29">FLOOR(BF3*BD3,0.01)</f>
        <v>0</v>
      </c>
      <c r="BH3" s="72">
        <f t="shared" ref="BH3" si="30">IF(BG3&gt;0, (FLOOR((15.9803*POWER((BG3-3.8),1.04)),1)), 0)</f>
        <v>0</v>
      </c>
      <c r="BI3" s="152">
        <f t="shared" ref="BI3" si="31">BH3</f>
        <v>0</v>
      </c>
      <c r="BJ3" s="97"/>
      <c r="BK3" s="98"/>
      <c r="BL3" s="72">
        <f t="shared" ref="BL3" si="32">BJ3*60+BK3</f>
        <v>0</v>
      </c>
      <c r="BM3" s="72" t="str">
        <f t="shared" ref="BM3" si="33">CONCATENATE($G3, " ",BJ$1)</f>
        <v>W00 1500</v>
      </c>
      <c r="BN3" s="72">
        <f>VLOOKUP(BM3,LookupW!$A$1:$B$108,2)</f>
        <v>1</v>
      </c>
      <c r="BO3" s="72">
        <f t="shared" ref="BO3" si="34">CEILING(BN3*BL3,0.01)</f>
        <v>0</v>
      </c>
      <c r="BP3" s="72">
        <f t="shared" ref="BP3" si="35">IF(BO3&gt;0, (FLOOR((0.02883*POWER((535-BO3),1.88)),1)),0)</f>
        <v>0</v>
      </c>
      <c r="BQ3" s="152">
        <f t="shared" ref="BQ3" si="36">BP3</f>
        <v>0</v>
      </c>
      <c r="BR3" s="88"/>
      <c r="BS3" s="145">
        <f t="shared" ref="BS3:BS12" si="37">BQ3+BI3+S3+AK3+Y3+AE3+AQ3+BC3+AW3+M3</f>
        <v>0</v>
      </c>
      <c r="BT3" s="316"/>
      <c r="BU3" s="88"/>
      <c r="BV3" s="319"/>
    </row>
    <row r="4" spans="1:74" ht="11.65">
      <c r="A4" s="323"/>
      <c r="B4" s="326"/>
      <c r="C4" s="62"/>
      <c r="D4" s="62"/>
      <c r="E4" s="62"/>
      <c r="F4" s="133" t="s">
        <v>342</v>
      </c>
      <c r="G4" s="75" t="str">
        <f>VLOOKUP(F4, 'Other specs'!$A$40:$B$50,2)</f>
        <v>W00</v>
      </c>
      <c r="H4" s="93"/>
      <c r="I4" s="62" t="str">
        <f t="shared" ref="I4:I7" si="38">CONCATENATE($G4, " ",H$1)</f>
        <v>W00 100</v>
      </c>
      <c r="J4" s="62">
        <f>VLOOKUP(I4,LookupW!$A$1:$B$108,2)</f>
        <v>1</v>
      </c>
      <c r="K4" s="62">
        <f t="shared" ref="K4:K7" si="39">CEILING(J4*H4,0.01)</f>
        <v>0</v>
      </c>
      <c r="L4" s="62">
        <f t="shared" ref="L4:L7" si="40">IF(K4&gt;0, (FLOOR((17.857*POWER((21-K4),1.81)),1)),0)</f>
        <v>0</v>
      </c>
      <c r="M4" s="94">
        <f t="shared" ref="M4:M7" si="41">L4</f>
        <v>0</v>
      </c>
      <c r="N4" s="93"/>
      <c r="O4" s="62" t="str">
        <f t="shared" ref="O4:O7" si="42">CONCATENATE($G4, " ",N$1)</f>
        <v>W00 Long</v>
      </c>
      <c r="P4" s="62">
        <f>VLOOKUP(O4,LookupW!$A$1:$B$108,2)</f>
        <v>1</v>
      </c>
      <c r="Q4" s="62">
        <f t="shared" ref="Q4:Q7" si="43">FLOOR(P4*N4,0.01)</f>
        <v>0</v>
      </c>
      <c r="R4" s="62">
        <f t="shared" ref="R4:R7" si="44">IF(Q4&gt;0,(FLOOR((0.188807*POWER((Q4*100-210),1.41)),1)),0)</f>
        <v>0</v>
      </c>
      <c r="S4" s="94">
        <f t="shared" ref="S4:S7" si="45">R4</f>
        <v>0</v>
      </c>
      <c r="T4" s="93"/>
      <c r="U4" s="62" t="str">
        <f t="shared" ref="U4:U7" si="46">CONCATENATE($G4, " ",T$1)</f>
        <v>W00 Shot</v>
      </c>
      <c r="V4" s="62">
        <f>VLOOKUP(U4,LookupW!$A$1:$B$108,2)</f>
        <v>1</v>
      </c>
      <c r="W4" s="62">
        <f t="shared" ref="W4:W7" si="47">FLOOR(V4*T4,0.01)</f>
        <v>0</v>
      </c>
      <c r="X4" s="62">
        <f t="shared" ref="X4:X7" si="48">IF(W4&gt;0,(FLOOR((56.0211*POWER((W4-1.5),1.05)),1)),0)</f>
        <v>0</v>
      </c>
      <c r="Y4" s="94">
        <f t="shared" ref="Y4:Y7" si="49">X4</f>
        <v>0</v>
      </c>
      <c r="Z4" s="93"/>
      <c r="AA4" s="62" t="str">
        <f t="shared" ref="AA4:AA7" si="50">CONCATENATE($G4, " ",Z$1)</f>
        <v>W00 High</v>
      </c>
      <c r="AB4" s="62">
        <f>VLOOKUP(AA4,LookupW!$A$1:$B$108,2)</f>
        <v>1</v>
      </c>
      <c r="AC4" s="62">
        <f t="shared" ref="AC4:AC7" si="51">FLOOR(AB4*Z4,0.01)</f>
        <v>0</v>
      </c>
      <c r="AD4" s="62">
        <f t="shared" ref="AD4:AD7" si="52">IF(AC4&gt;0, (FLOOR((1.84523*POWER((AC4*100-75),1.348)),1)),0)</f>
        <v>0</v>
      </c>
      <c r="AE4" s="94">
        <f t="shared" ref="AE4:AE7" si="53">AD4</f>
        <v>0</v>
      </c>
      <c r="AF4" s="93"/>
      <c r="AG4" s="62" t="str">
        <f t="shared" ref="AG4:AG7" si="54">CONCATENATE($G4, " ",AF$1)</f>
        <v>W00 400</v>
      </c>
      <c r="AH4" s="62">
        <f>VLOOKUP(AG4,LookupW!$A$1:$B$108,2)</f>
        <v>1</v>
      </c>
      <c r="AI4" s="62">
        <f t="shared" ref="AI4:AI7" si="55">CEILING(AH4*AF4,0.01)</f>
        <v>0</v>
      </c>
      <c r="AJ4" s="62">
        <f t="shared" si="17"/>
        <v>0</v>
      </c>
      <c r="AK4" s="94">
        <f t="shared" ref="AK4:AK7" si="56">AJ4</f>
        <v>0</v>
      </c>
      <c r="AL4" s="93"/>
      <c r="AM4" s="62" t="str">
        <f t="shared" ref="AM4:AM7" si="57">CONCATENATE($G4, " ",AL$1)</f>
        <v>W00 Hurd</v>
      </c>
      <c r="AN4" s="62">
        <f>VLOOKUP(AM4,LookupW!$A$1:$B$108,2)</f>
        <v>1</v>
      </c>
      <c r="AO4" s="62">
        <f t="shared" ref="AO4:AO7" si="58">CEILING(AN4*AL4,0.01)</f>
        <v>0</v>
      </c>
      <c r="AP4" s="62">
        <f t="shared" ref="AP4:AP7" si="59">IF(AO4&gt;0, (FLOOR((9.23076*POWER((26.7-AO4),1.835)),1)),0)</f>
        <v>0</v>
      </c>
      <c r="AQ4" s="94">
        <f t="shared" ref="AQ4:AQ7" si="60">AP4</f>
        <v>0</v>
      </c>
      <c r="AR4" s="93"/>
      <c r="AS4" s="62" t="str">
        <f t="shared" ref="AS4:AS7" si="61">CONCATENATE($G4, " ",AR$1)</f>
        <v>W00 Disc</v>
      </c>
      <c r="AT4" s="62">
        <f>VLOOKUP(AS4,LookupW!$A$1:$B$108,2)</f>
        <v>1</v>
      </c>
      <c r="AU4" s="62">
        <f t="shared" ref="AU4:AU7" si="62">FLOOR(AT4*AR4,0.01)</f>
        <v>0</v>
      </c>
      <c r="AV4" s="62">
        <f t="shared" ref="AV4:AV7" si="63">IF(AU4&gt;0,(FLOOR((12.3311*POWER((AU4-3),1.1)),1)), 0)</f>
        <v>0</v>
      </c>
      <c r="AW4" s="94">
        <f t="shared" ref="AW4:AW7" si="64">AV4</f>
        <v>0</v>
      </c>
      <c r="AX4" s="93"/>
      <c r="AY4" s="62" t="str">
        <f t="shared" ref="AY4:AY7" si="65">CONCATENATE($G4, " ",AX$1)</f>
        <v>W00 Pole</v>
      </c>
      <c r="AZ4" s="62">
        <f>VLOOKUP(AY4,LookupW!$A$1:$B$108,2)</f>
        <v>1</v>
      </c>
      <c r="BA4" s="62">
        <f t="shared" ref="BA4:BA7" si="66">FLOOR(AZ4*AX4,0.01)</f>
        <v>0</v>
      </c>
      <c r="BB4" s="62">
        <f t="shared" ref="BB4:BB7" si="67">IF(BA4&gt;0, (FLOOR((0.44125*POWER((BA4*100-100),1.35)),1)), 0)</f>
        <v>0</v>
      </c>
      <c r="BC4" s="94">
        <f t="shared" ref="BC4:BC7" si="68">BB4</f>
        <v>0</v>
      </c>
      <c r="BD4" s="93"/>
      <c r="BE4" s="62" t="str">
        <f t="shared" ref="BE4:BE7" si="69">CONCATENATE($G4, " ",BD$1)</f>
        <v>W00 Jav</v>
      </c>
      <c r="BF4" s="62">
        <f>VLOOKUP(BE4,LookupW!$A$1:$B$108,2)</f>
        <v>1</v>
      </c>
      <c r="BG4" s="62">
        <f t="shared" ref="BG4:BG7" si="70">FLOOR(BF4*BD4,0.01)</f>
        <v>0</v>
      </c>
      <c r="BH4" s="62">
        <f t="shared" ref="BH4:BH7" si="71">IF(BG4&gt;0, (FLOOR((15.9803*POWER((BG4-3.8),1.04)),1)), 0)</f>
        <v>0</v>
      </c>
      <c r="BI4" s="94">
        <f t="shared" ref="BI4:BI7" si="72">BH4</f>
        <v>0</v>
      </c>
      <c r="BJ4" s="99"/>
      <c r="BK4" s="63"/>
      <c r="BL4" s="62">
        <f t="shared" ref="BL4:BL7" si="73">BJ4*60+BK4</f>
        <v>0</v>
      </c>
      <c r="BM4" s="62" t="str">
        <f t="shared" ref="BM4:BM7" si="74">CONCATENATE($G4, " ",BJ$1)</f>
        <v>W00 1500</v>
      </c>
      <c r="BN4" s="62">
        <f>VLOOKUP(BM4,LookupW!$A$1:$B$108,2)</f>
        <v>1</v>
      </c>
      <c r="BO4" s="62">
        <f t="shared" ref="BO4:BO7" si="75">CEILING(BN4*BL4,0.01)</f>
        <v>0</v>
      </c>
      <c r="BP4" s="62">
        <f t="shared" ref="BP4:BP7" si="76">IF(BO4&gt;0, (FLOOR((0.02883*POWER((535-BO4),1.88)),1)),0)</f>
        <v>0</v>
      </c>
      <c r="BQ4" s="94">
        <f t="shared" ref="BQ4:BQ7" si="77">BP4</f>
        <v>0</v>
      </c>
      <c r="BR4" s="88"/>
      <c r="BS4" s="120">
        <f t="shared" ref="BS4:BS7" si="78">BQ4+BI4+S4+AK4+Y4+AE4+AQ4+BC4+AW4+M4</f>
        <v>0</v>
      </c>
      <c r="BT4" s="317"/>
      <c r="BU4" s="88"/>
      <c r="BV4" s="320"/>
    </row>
    <row r="5" spans="1:74" ht="11.65">
      <c r="A5" s="323"/>
      <c r="B5" s="326"/>
      <c r="C5" s="62"/>
      <c r="D5" s="62"/>
      <c r="E5" s="62"/>
      <c r="F5" s="133"/>
      <c r="G5" s="75" t="e">
        <f>VLOOKUP(F5, 'Other specs'!$A$40:$B$50,2)</f>
        <v>#N/A</v>
      </c>
      <c r="H5" s="93"/>
      <c r="I5" s="62" t="e">
        <f t="shared" si="38"/>
        <v>#N/A</v>
      </c>
      <c r="J5" s="62" t="e">
        <f>VLOOKUP(I5,LookupW!$A$1:$B$108,2)</f>
        <v>#N/A</v>
      </c>
      <c r="K5" s="62" t="e">
        <f t="shared" si="39"/>
        <v>#N/A</v>
      </c>
      <c r="L5" s="62" t="e">
        <f t="shared" si="40"/>
        <v>#N/A</v>
      </c>
      <c r="M5" s="94" t="e">
        <f t="shared" si="41"/>
        <v>#N/A</v>
      </c>
      <c r="N5" s="93"/>
      <c r="O5" s="62" t="e">
        <f t="shared" si="42"/>
        <v>#N/A</v>
      </c>
      <c r="P5" s="62" t="e">
        <f>VLOOKUP(O5,LookupW!$A$1:$B$108,2)</f>
        <v>#N/A</v>
      </c>
      <c r="Q5" s="62" t="e">
        <f t="shared" si="43"/>
        <v>#N/A</v>
      </c>
      <c r="R5" s="62" t="e">
        <f t="shared" si="44"/>
        <v>#N/A</v>
      </c>
      <c r="S5" s="94" t="e">
        <f t="shared" si="45"/>
        <v>#N/A</v>
      </c>
      <c r="T5" s="93"/>
      <c r="U5" s="62" t="e">
        <f t="shared" si="46"/>
        <v>#N/A</v>
      </c>
      <c r="V5" s="62" t="e">
        <f>VLOOKUP(U5,LookupW!$A$1:$B$108,2)</f>
        <v>#N/A</v>
      </c>
      <c r="W5" s="62" t="e">
        <f t="shared" si="47"/>
        <v>#N/A</v>
      </c>
      <c r="X5" s="62" t="e">
        <f t="shared" si="48"/>
        <v>#N/A</v>
      </c>
      <c r="Y5" s="94" t="e">
        <f t="shared" si="49"/>
        <v>#N/A</v>
      </c>
      <c r="Z5" s="93"/>
      <c r="AA5" s="62" t="e">
        <f t="shared" si="50"/>
        <v>#N/A</v>
      </c>
      <c r="AB5" s="62" t="e">
        <f>VLOOKUP(AA5,LookupW!$A$1:$B$108,2)</f>
        <v>#N/A</v>
      </c>
      <c r="AC5" s="62" t="e">
        <f t="shared" si="51"/>
        <v>#N/A</v>
      </c>
      <c r="AD5" s="62" t="e">
        <f t="shared" si="52"/>
        <v>#N/A</v>
      </c>
      <c r="AE5" s="94" t="e">
        <f t="shared" si="53"/>
        <v>#N/A</v>
      </c>
      <c r="AF5" s="93"/>
      <c r="AG5" s="62" t="e">
        <f t="shared" si="54"/>
        <v>#N/A</v>
      </c>
      <c r="AH5" s="62" t="e">
        <f>VLOOKUP(AG5,LookupW!$A$1:$B$108,2)</f>
        <v>#N/A</v>
      </c>
      <c r="AI5" s="62" t="e">
        <f t="shared" si="55"/>
        <v>#N/A</v>
      </c>
      <c r="AJ5" s="62" t="e">
        <f t="shared" si="17"/>
        <v>#N/A</v>
      </c>
      <c r="AK5" s="94" t="e">
        <f t="shared" si="56"/>
        <v>#N/A</v>
      </c>
      <c r="AL5" s="93"/>
      <c r="AM5" s="62" t="e">
        <f t="shared" si="57"/>
        <v>#N/A</v>
      </c>
      <c r="AN5" s="62" t="e">
        <f>VLOOKUP(AM5,LookupW!$A$1:$B$108,2)</f>
        <v>#N/A</v>
      </c>
      <c r="AO5" s="62" t="e">
        <f t="shared" si="58"/>
        <v>#N/A</v>
      </c>
      <c r="AP5" s="62" t="e">
        <f t="shared" si="59"/>
        <v>#N/A</v>
      </c>
      <c r="AQ5" s="94" t="e">
        <f t="shared" si="60"/>
        <v>#N/A</v>
      </c>
      <c r="AR5" s="93"/>
      <c r="AS5" s="62" t="e">
        <f t="shared" si="61"/>
        <v>#N/A</v>
      </c>
      <c r="AT5" s="62" t="e">
        <f>VLOOKUP(AS5,LookupW!$A$1:$B$108,2)</f>
        <v>#N/A</v>
      </c>
      <c r="AU5" s="62" t="e">
        <f t="shared" si="62"/>
        <v>#N/A</v>
      </c>
      <c r="AV5" s="62" t="e">
        <f t="shared" si="63"/>
        <v>#N/A</v>
      </c>
      <c r="AW5" s="94" t="e">
        <f t="shared" si="64"/>
        <v>#N/A</v>
      </c>
      <c r="AX5" s="93"/>
      <c r="AY5" s="62" t="e">
        <f t="shared" si="65"/>
        <v>#N/A</v>
      </c>
      <c r="AZ5" s="62" t="e">
        <f>VLOOKUP(AY5,LookupW!$A$1:$B$108,2)</f>
        <v>#N/A</v>
      </c>
      <c r="BA5" s="62" t="e">
        <f t="shared" si="66"/>
        <v>#N/A</v>
      </c>
      <c r="BB5" s="62" t="e">
        <f t="shared" si="67"/>
        <v>#N/A</v>
      </c>
      <c r="BC5" s="94" t="e">
        <f t="shared" si="68"/>
        <v>#N/A</v>
      </c>
      <c r="BD5" s="93"/>
      <c r="BE5" s="62" t="e">
        <f t="shared" si="69"/>
        <v>#N/A</v>
      </c>
      <c r="BF5" s="62" t="e">
        <f>VLOOKUP(BE5,LookupW!$A$1:$B$108,2)</f>
        <v>#N/A</v>
      </c>
      <c r="BG5" s="62" t="e">
        <f t="shared" si="70"/>
        <v>#N/A</v>
      </c>
      <c r="BH5" s="62" t="e">
        <f t="shared" si="71"/>
        <v>#N/A</v>
      </c>
      <c r="BI5" s="94" t="e">
        <f t="shared" si="72"/>
        <v>#N/A</v>
      </c>
      <c r="BJ5" s="99"/>
      <c r="BK5" s="63"/>
      <c r="BL5" s="62">
        <f t="shared" si="73"/>
        <v>0</v>
      </c>
      <c r="BM5" s="62" t="e">
        <f t="shared" si="74"/>
        <v>#N/A</v>
      </c>
      <c r="BN5" s="62" t="e">
        <f>VLOOKUP(BM5,LookupW!$A$1:$B$108,2)</f>
        <v>#N/A</v>
      </c>
      <c r="BO5" s="62" t="e">
        <f t="shared" si="75"/>
        <v>#N/A</v>
      </c>
      <c r="BP5" s="62" t="e">
        <f t="shared" si="76"/>
        <v>#N/A</v>
      </c>
      <c r="BQ5" s="94" t="e">
        <f t="shared" si="77"/>
        <v>#N/A</v>
      </c>
      <c r="BR5" s="88"/>
      <c r="BS5" s="120" t="e">
        <f t="shared" si="78"/>
        <v>#N/A</v>
      </c>
      <c r="BT5" s="317"/>
      <c r="BU5" s="88"/>
      <c r="BV5" s="320"/>
    </row>
    <row r="6" spans="1:74" ht="11.65">
      <c r="A6" s="323"/>
      <c r="B6" s="326"/>
      <c r="C6" s="62"/>
      <c r="D6" s="62"/>
      <c r="E6" s="62"/>
      <c r="F6" s="133"/>
      <c r="G6" s="75" t="e">
        <f>VLOOKUP(F6, 'Other specs'!$A$40:$B$50,2)</f>
        <v>#N/A</v>
      </c>
      <c r="H6" s="93"/>
      <c r="I6" s="62" t="e">
        <f t="shared" si="38"/>
        <v>#N/A</v>
      </c>
      <c r="J6" s="62" t="e">
        <f>VLOOKUP(I6,LookupW!$A$1:$B$108,2)</f>
        <v>#N/A</v>
      </c>
      <c r="K6" s="62" t="e">
        <f t="shared" si="39"/>
        <v>#N/A</v>
      </c>
      <c r="L6" s="62" t="e">
        <f t="shared" si="40"/>
        <v>#N/A</v>
      </c>
      <c r="M6" s="94" t="e">
        <f t="shared" si="41"/>
        <v>#N/A</v>
      </c>
      <c r="N6" s="93"/>
      <c r="O6" s="62" t="e">
        <f t="shared" si="42"/>
        <v>#N/A</v>
      </c>
      <c r="P6" s="62" t="e">
        <f>VLOOKUP(O6,LookupW!$A$1:$B$108,2)</f>
        <v>#N/A</v>
      </c>
      <c r="Q6" s="62" t="e">
        <f t="shared" si="43"/>
        <v>#N/A</v>
      </c>
      <c r="R6" s="62" t="e">
        <f t="shared" si="44"/>
        <v>#N/A</v>
      </c>
      <c r="S6" s="94" t="e">
        <f t="shared" si="45"/>
        <v>#N/A</v>
      </c>
      <c r="T6" s="93"/>
      <c r="U6" s="62" t="e">
        <f t="shared" si="46"/>
        <v>#N/A</v>
      </c>
      <c r="V6" s="62" t="e">
        <f>VLOOKUP(U6,LookupW!$A$1:$B$108,2)</f>
        <v>#N/A</v>
      </c>
      <c r="W6" s="62" t="e">
        <f t="shared" si="47"/>
        <v>#N/A</v>
      </c>
      <c r="X6" s="62" t="e">
        <f t="shared" si="48"/>
        <v>#N/A</v>
      </c>
      <c r="Y6" s="94" t="e">
        <f t="shared" si="49"/>
        <v>#N/A</v>
      </c>
      <c r="Z6" s="93"/>
      <c r="AA6" s="62" t="e">
        <f t="shared" si="50"/>
        <v>#N/A</v>
      </c>
      <c r="AB6" s="62" t="e">
        <f>VLOOKUP(AA6,LookupW!$A$1:$B$108,2)</f>
        <v>#N/A</v>
      </c>
      <c r="AC6" s="62" t="e">
        <f t="shared" si="51"/>
        <v>#N/A</v>
      </c>
      <c r="AD6" s="62" t="e">
        <f t="shared" si="52"/>
        <v>#N/A</v>
      </c>
      <c r="AE6" s="94" t="e">
        <f t="shared" si="53"/>
        <v>#N/A</v>
      </c>
      <c r="AF6" s="93"/>
      <c r="AG6" s="62" t="e">
        <f t="shared" si="54"/>
        <v>#N/A</v>
      </c>
      <c r="AH6" s="62" t="e">
        <f>VLOOKUP(AG6,LookupW!$A$1:$B$108,2)</f>
        <v>#N/A</v>
      </c>
      <c r="AI6" s="62" t="e">
        <f t="shared" si="55"/>
        <v>#N/A</v>
      </c>
      <c r="AJ6" s="62" t="e">
        <f t="shared" si="17"/>
        <v>#N/A</v>
      </c>
      <c r="AK6" s="94" t="e">
        <f t="shared" si="56"/>
        <v>#N/A</v>
      </c>
      <c r="AL6" s="93"/>
      <c r="AM6" s="62" t="e">
        <f t="shared" si="57"/>
        <v>#N/A</v>
      </c>
      <c r="AN6" s="62" t="e">
        <f>VLOOKUP(AM6,LookupW!$A$1:$B$108,2)</f>
        <v>#N/A</v>
      </c>
      <c r="AO6" s="62" t="e">
        <f t="shared" si="58"/>
        <v>#N/A</v>
      </c>
      <c r="AP6" s="62" t="e">
        <f t="shared" si="59"/>
        <v>#N/A</v>
      </c>
      <c r="AQ6" s="94" t="e">
        <f t="shared" si="60"/>
        <v>#N/A</v>
      </c>
      <c r="AR6" s="93"/>
      <c r="AS6" s="62" t="e">
        <f t="shared" si="61"/>
        <v>#N/A</v>
      </c>
      <c r="AT6" s="62" t="e">
        <f>VLOOKUP(AS6,LookupW!$A$1:$B$108,2)</f>
        <v>#N/A</v>
      </c>
      <c r="AU6" s="62" t="e">
        <f t="shared" si="62"/>
        <v>#N/A</v>
      </c>
      <c r="AV6" s="62" t="e">
        <f t="shared" si="63"/>
        <v>#N/A</v>
      </c>
      <c r="AW6" s="94" t="e">
        <f t="shared" si="64"/>
        <v>#N/A</v>
      </c>
      <c r="AX6" s="93"/>
      <c r="AY6" s="62" t="e">
        <f t="shared" si="65"/>
        <v>#N/A</v>
      </c>
      <c r="AZ6" s="62" t="e">
        <f>VLOOKUP(AY6,LookupW!$A$1:$B$108,2)</f>
        <v>#N/A</v>
      </c>
      <c r="BA6" s="62" t="e">
        <f t="shared" si="66"/>
        <v>#N/A</v>
      </c>
      <c r="BB6" s="62" t="e">
        <f t="shared" si="67"/>
        <v>#N/A</v>
      </c>
      <c r="BC6" s="94" t="e">
        <f t="shared" si="68"/>
        <v>#N/A</v>
      </c>
      <c r="BD6" s="93"/>
      <c r="BE6" s="62" t="e">
        <f t="shared" si="69"/>
        <v>#N/A</v>
      </c>
      <c r="BF6" s="62" t="e">
        <f>VLOOKUP(BE6,LookupW!$A$1:$B$108,2)</f>
        <v>#N/A</v>
      </c>
      <c r="BG6" s="62" t="e">
        <f t="shared" si="70"/>
        <v>#N/A</v>
      </c>
      <c r="BH6" s="62" t="e">
        <f t="shared" si="71"/>
        <v>#N/A</v>
      </c>
      <c r="BI6" s="94" t="e">
        <f t="shared" si="72"/>
        <v>#N/A</v>
      </c>
      <c r="BJ6" s="99"/>
      <c r="BK6" s="63"/>
      <c r="BL6" s="62">
        <f t="shared" si="73"/>
        <v>0</v>
      </c>
      <c r="BM6" s="62" t="e">
        <f t="shared" si="74"/>
        <v>#N/A</v>
      </c>
      <c r="BN6" s="62" t="e">
        <f>VLOOKUP(BM6,LookupW!$A$1:$B$108,2)</f>
        <v>#N/A</v>
      </c>
      <c r="BO6" s="62" t="e">
        <f t="shared" si="75"/>
        <v>#N/A</v>
      </c>
      <c r="BP6" s="62" t="e">
        <f t="shared" si="76"/>
        <v>#N/A</v>
      </c>
      <c r="BQ6" s="94" t="e">
        <f t="shared" si="77"/>
        <v>#N/A</v>
      </c>
      <c r="BR6" s="88"/>
      <c r="BS6" s="120" t="e">
        <f t="shared" si="78"/>
        <v>#N/A</v>
      </c>
      <c r="BT6" s="317"/>
      <c r="BU6" s="88"/>
      <c r="BV6" s="320"/>
    </row>
    <row r="7" spans="1:74" ht="11.65">
      <c r="A7" s="323"/>
      <c r="B7" s="326"/>
      <c r="C7" s="62"/>
      <c r="D7" s="62"/>
      <c r="E7" s="62"/>
      <c r="F7" s="133"/>
      <c r="G7" s="75" t="e">
        <f>VLOOKUP(F7, 'Other specs'!$A$40:$B$50,2)</f>
        <v>#N/A</v>
      </c>
      <c r="H7" s="93"/>
      <c r="I7" s="62" t="e">
        <f t="shared" si="38"/>
        <v>#N/A</v>
      </c>
      <c r="J7" s="62" t="e">
        <f>VLOOKUP(I7,LookupW!$A$1:$B$108,2)</f>
        <v>#N/A</v>
      </c>
      <c r="K7" s="62" t="e">
        <f t="shared" si="39"/>
        <v>#N/A</v>
      </c>
      <c r="L7" s="62" t="e">
        <f t="shared" si="40"/>
        <v>#N/A</v>
      </c>
      <c r="M7" s="94" t="e">
        <f t="shared" si="41"/>
        <v>#N/A</v>
      </c>
      <c r="N7" s="93"/>
      <c r="O7" s="62" t="e">
        <f t="shared" si="42"/>
        <v>#N/A</v>
      </c>
      <c r="P7" s="62" t="e">
        <f>VLOOKUP(O7,LookupW!$A$1:$B$108,2)</f>
        <v>#N/A</v>
      </c>
      <c r="Q7" s="62" t="e">
        <f t="shared" si="43"/>
        <v>#N/A</v>
      </c>
      <c r="R7" s="62" t="e">
        <f t="shared" si="44"/>
        <v>#N/A</v>
      </c>
      <c r="S7" s="94" t="e">
        <f t="shared" si="45"/>
        <v>#N/A</v>
      </c>
      <c r="T7" s="93"/>
      <c r="U7" s="62" t="e">
        <f t="shared" si="46"/>
        <v>#N/A</v>
      </c>
      <c r="V7" s="62" t="e">
        <f>VLOOKUP(U7,LookupW!$A$1:$B$108,2)</f>
        <v>#N/A</v>
      </c>
      <c r="W7" s="62" t="e">
        <f t="shared" si="47"/>
        <v>#N/A</v>
      </c>
      <c r="X7" s="62" t="e">
        <f t="shared" si="48"/>
        <v>#N/A</v>
      </c>
      <c r="Y7" s="94" t="e">
        <f t="shared" si="49"/>
        <v>#N/A</v>
      </c>
      <c r="Z7" s="93"/>
      <c r="AA7" s="62" t="e">
        <f t="shared" si="50"/>
        <v>#N/A</v>
      </c>
      <c r="AB7" s="62" t="e">
        <f>VLOOKUP(AA7,LookupW!$A$1:$B$108,2)</f>
        <v>#N/A</v>
      </c>
      <c r="AC7" s="62" t="e">
        <f t="shared" si="51"/>
        <v>#N/A</v>
      </c>
      <c r="AD7" s="62" t="e">
        <f t="shared" si="52"/>
        <v>#N/A</v>
      </c>
      <c r="AE7" s="94" t="e">
        <f t="shared" si="53"/>
        <v>#N/A</v>
      </c>
      <c r="AF7" s="93"/>
      <c r="AG7" s="62" t="e">
        <f t="shared" si="54"/>
        <v>#N/A</v>
      </c>
      <c r="AH7" s="62" t="e">
        <f>VLOOKUP(AG7,LookupW!$A$1:$B$108,2)</f>
        <v>#N/A</v>
      </c>
      <c r="AI7" s="62" t="e">
        <f t="shared" si="55"/>
        <v>#N/A</v>
      </c>
      <c r="AJ7" s="62" t="e">
        <f t="shared" si="17"/>
        <v>#N/A</v>
      </c>
      <c r="AK7" s="94" t="e">
        <f t="shared" si="56"/>
        <v>#N/A</v>
      </c>
      <c r="AL7" s="93"/>
      <c r="AM7" s="62" t="e">
        <f t="shared" si="57"/>
        <v>#N/A</v>
      </c>
      <c r="AN7" s="62" t="e">
        <f>VLOOKUP(AM7,LookupW!$A$1:$B$108,2)</f>
        <v>#N/A</v>
      </c>
      <c r="AO7" s="62" t="e">
        <f t="shared" si="58"/>
        <v>#N/A</v>
      </c>
      <c r="AP7" s="62" t="e">
        <f t="shared" si="59"/>
        <v>#N/A</v>
      </c>
      <c r="AQ7" s="94" t="e">
        <f t="shared" si="60"/>
        <v>#N/A</v>
      </c>
      <c r="AR7" s="93"/>
      <c r="AS7" s="62" t="e">
        <f t="shared" si="61"/>
        <v>#N/A</v>
      </c>
      <c r="AT7" s="62" t="e">
        <f>VLOOKUP(AS7,LookupW!$A$1:$B$108,2)</f>
        <v>#N/A</v>
      </c>
      <c r="AU7" s="62" t="e">
        <f t="shared" si="62"/>
        <v>#N/A</v>
      </c>
      <c r="AV7" s="62" t="e">
        <f t="shared" si="63"/>
        <v>#N/A</v>
      </c>
      <c r="AW7" s="94" t="e">
        <f t="shared" si="64"/>
        <v>#N/A</v>
      </c>
      <c r="AX7" s="93"/>
      <c r="AY7" s="62" t="e">
        <f t="shared" si="65"/>
        <v>#N/A</v>
      </c>
      <c r="AZ7" s="62" t="e">
        <f>VLOOKUP(AY7,LookupW!$A$1:$B$108,2)</f>
        <v>#N/A</v>
      </c>
      <c r="BA7" s="62" t="e">
        <f t="shared" si="66"/>
        <v>#N/A</v>
      </c>
      <c r="BB7" s="62" t="e">
        <f t="shared" si="67"/>
        <v>#N/A</v>
      </c>
      <c r="BC7" s="94" t="e">
        <f t="shared" si="68"/>
        <v>#N/A</v>
      </c>
      <c r="BD7" s="93"/>
      <c r="BE7" s="62" t="e">
        <f t="shared" si="69"/>
        <v>#N/A</v>
      </c>
      <c r="BF7" s="62" t="e">
        <f>VLOOKUP(BE7,LookupW!$A$1:$B$108,2)</f>
        <v>#N/A</v>
      </c>
      <c r="BG7" s="62" t="e">
        <f t="shared" si="70"/>
        <v>#N/A</v>
      </c>
      <c r="BH7" s="62" t="e">
        <f t="shared" si="71"/>
        <v>#N/A</v>
      </c>
      <c r="BI7" s="94" t="e">
        <f t="shared" si="72"/>
        <v>#N/A</v>
      </c>
      <c r="BJ7" s="99"/>
      <c r="BK7" s="63"/>
      <c r="BL7" s="62">
        <f t="shared" si="73"/>
        <v>0</v>
      </c>
      <c r="BM7" s="62" t="e">
        <f t="shared" si="74"/>
        <v>#N/A</v>
      </c>
      <c r="BN7" s="62" t="e">
        <f>VLOOKUP(BM7,LookupW!$A$1:$B$108,2)</f>
        <v>#N/A</v>
      </c>
      <c r="BO7" s="62" t="e">
        <f t="shared" si="75"/>
        <v>#N/A</v>
      </c>
      <c r="BP7" s="62" t="e">
        <f t="shared" si="76"/>
        <v>#N/A</v>
      </c>
      <c r="BQ7" s="94" t="e">
        <f t="shared" si="77"/>
        <v>#N/A</v>
      </c>
      <c r="BR7" s="88"/>
      <c r="BS7" s="120" t="e">
        <f t="shared" si="78"/>
        <v>#N/A</v>
      </c>
      <c r="BT7" s="317"/>
      <c r="BU7" s="88"/>
      <c r="BV7" s="320"/>
    </row>
    <row r="8" spans="1:74">
      <c r="A8" s="323"/>
      <c r="B8" s="326"/>
      <c r="C8" s="127"/>
      <c r="D8" s="127"/>
      <c r="E8" s="127"/>
      <c r="F8" s="136" t="s">
        <v>338</v>
      </c>
      <c r="G8" s="128" t="s">
        <v>162</v>
      </c>
      <c r="H8" s="93"/>
      <c r="I8" s="62" t="str">
        <f t="shared" si="0"/>
        <v>M00 100</v>
      </c>
      <c r="J8" s="62">
        <f>VLOOKUP(I8,LookupM!$A$1:$B$100,2)</f>
        <v>1</v>
      </c>
      <c r="K8" s="62">
        <f>CEILING(J8*H8,0.01)</f>
        <v>0</v>
      </c>
      <c r="L8" s="62">
        <f>IF(K8&gt;0, (FLOOR((25.4347*POWER((18-K8),1.81)),1)),0)</f>
        <v>0</v>
      </c>
      <c r="M8" s="129">
        <f>L8</f>
        <v>0</v>
      </c>
      <c r="N8" s="93"/>
      <c r="O8" s="62" t="str">
        <f t="shared" si="3"/>
        <v>M00 Long</v>
      </c>
      <c r="P8" s="62">
        <f>VLOOKUP(O8,LookupM!$A$1:$B$100,2)</f>
        <v>1</v>
      </c>
      <c r="Q8" s="62">
        <f>FLOOR(P8*N8,0.01)</f>
        <v>0</v>
      </c>
      <c r="R8" s="62">
        <f>IF(Q8&gt;0, (FLOOR((0.14354*POWER((Q8*100-220),1.4)),1)),0)</f>
        <v>0</v>
      </c>
      <c r="S8" s="129">
        <f>R8</f>
        <v>0</v>
      </c>
      <c r="T8" s="93"/>
      <c r="U8" s="62" t="str">
        <f t="shared" si="7"/>
        <v>M00 Shot</v>
      </c>
      <c r="V8" s="62">
        <f>VLOOKUP(U8,LookupM!$A$1:$B$100,2)</f>
        <v>1</v>
      </c>
      <c r="W8" s="62">
        <f>FLOOR(V8*T8,0.01)</f>
        <v>0</v>
      </c>
      <c r="X8" s="62">
        <f>IF(W8&gt;0, (FLOOR((51.39*POWER((W8-1.5),1.05)),1)),0)</f>
        <v>0</v>
      </c>
      <c r="Y8" s="129">
        <f>X8</f>
        <v>0</v>
      </c>
      <c r="Z8" s="93"/>
      <c r="AA8" s="62" t="str">
        <f t="shared" si="11"/>
        <v>M00 High</v>
      </c>
      <c r="AB8" s="62">
        <f>VLOOKUP(AA8,LookupM!$A$1:$B$100,2)</f>
        <v>1</v>
      </c>
      <c r="AC8" s="62">
        <f>FLOOR(AB8*Z8,0.01)</f>
        <v>0</v>
      </c>
      <c r="AD8" s="62">
        <f>IF(AC8&gt;0, (FLOOR((0.8465*POWER((AC8*100-75),1.42)),1)),0)</f>
        <v>0</v>
      </c>
      <c r="AE8" s="129">
        <f>AD8</f>
        <v>0</v>
      </c>
      <c r="AF8" s="93"/>
      <c r="AG8" s="62" t="str">
        <f t="shared" si="15"/>
        <v>M00 400</v>
      </c>
      <c r="AH8" s="62">
        <f>VLOOKUP(AG8,LookupM!$A$1:$B$100,2)</f>
        <v>1</v>
      </c>
      <c r="AI8" s="62">
        <f>CEILING(AH8*AF8,0.01)</f>
        <v>0</v>
      </c>
      <c r="AJ8" s="62">
        <f>IF(AI8&gt;0, (FLOOR((1.53775*POWER((82-AI8),1.81)),1)),0)</f>
        <v>0</v>
      </c>
      <c r="AK8" s="129">
        <f>AJ8</f>
        <v>0</v>
      </c>
      <c r="AL8" s="93"/>
      <c r="AM8" s="127"/>
      <c r="AN8" s="127"/>
      <c r="AO8" s="127"/>
      <c r="AP8" s="127">
        <f>IF(AL8&gt;0, (VLOOKUP(AL8, LookupU17HB!$A$1:$B$1233,2)),0)</f>
        <v>0</v>
      </c>
      <c r="AQ8" s="129">
        <f>AP8</f>
        <v>0</v>
      </c>
      <c r="AR8" s="93"/>
      <c r="AS8" s="62" t="str">
        <f t="shared" si="20"/>
        <v>M00 Disc</v>
      </c>
      <c r="AT8" s="62">
        <f>VLOOKUP(AS8,LookupM!$A$1:$B$100,2)</f>
        <v>1</v>
      </c>
      <c r="AU8" s="62">
        <f>FLOOR(AT8*AR8,0.01)</f>
        <v>0</v>
      </c>
      <c r="AV8" s="62">
        <f>IF(AU8&gt;0, (FLOOR((12.91*POWER((AU8-4),1.1)),1)),0)</f>
        <v>0</v>
      </c>
      <c r="AW8" s="129">
        <f>AV8</f>
        <v>0</v>
      </c>
      <c r="AX8" s="93"/>
      <c r="AY8" s="62" t="str">
        <f t="shared" si="24"/>
        <v>M00 Pole</v>
      </c>
      <c r="AZ8" s="62">
        <f>VLOOKUP(AY8,LookupM!$A$1:$B$100,2)</f>
        <v>1</v>
      </c>
      <c r="BA8" s="62">
        <f>FLOOR(AZ8*AX8,0.01)</f>
        <v>0</v>
      </c>
      <c r="BB8" s="62">
        <f>IF(BA8&gt;0, (FLOOR((0.2797*POWER((BA8*100-100),1.35)),1)),0)</f>
        <v>0</v>
      </c>
      <c r="BC8" s="129">
        <f>BB8</f>
        <v>0</v>
      </c>
      <c r="BD8" s="93"/>
      <c r="BE8" s="62" t="str">
        <f t="shared" si="28"/>
        <v>M00 Jav</v>
      </c>
      <c r="BF8" s="62">
        <f>VLOOKUP(BE8,LookupM!$A$1:$B$100,2)</f>
        <v>1</v>
      </c>
      <c r="BG8" s="62">
        <f>FLOOR(BF8*BD8,0.01)</f>
        <v>0</v>
      </c>
      <c r="BH8" s="62">
        <f>IF(BG8&gt;0, (FLOOR((10.14*POWER((BG8-7),1.08)),1)),0)</f>
        <v>0</v>
      </c>
      <c r="BI8" s="129">
        <f>BH8</f>
        <v>0</v>
      </c>
      <c r="BJ8" s="99"/>
      <c r="BK8" s="63"/>
      <c r="BL8" s="62">
        <f>BJ8*60+BK8</f>
        <v>0</v>
      </c>
      <c r="BM8" s="62" t="str">
        <f>CONCATENATE($G8, " ",BJ$1)</f>
        <v>M00 1500</v>
      </c>
      <c r="BN8" s="62">
        <f>VLOOKUP(BM8,LookupM!$A$1:$B$100,2)</f>
        <v>1</v>
      </c>
      <c r="BO8" s="62">
        <f>CEILING(BN8*BL8,0.01)</f>
        <v>0</v>
      </c>
      <c r="BP8" s="62">
        <f>IF(BO8&gt;0, (FLOOR((0.03768*POWER((480-BO8),1.85)),1)),0)</f>
        <v>0</v>
      </c>
      <c r="BQ8" s="129">
        <f>BP8</f>
        <v>0</v>
      </c>
      <c r="BR8" s="88"/>
      <c r="BS8" s="130">
        <f t="shared" si="37"/>
        <v>0</v>
      </c>
      <c r="BT8" s="317"/>
      <c r="BU8" s="88"/>
      <c r="BV8" s="320"/>
    </row>
    <row r="9" spans="1:74" ht="11.65">
      <c r="A9" s="323"/>
      <c r="B9" s="326"/>
      <c r="C9" s="102"/>
      <c r="D9" s="102"/>
      <c r="E9" s="102"/>
      <c r="F9" s="137" t="s">
        <v>346</v>
      </c>
      <c r="G9" s="114" t="str">
        <f>VLOOKUP(F9,'Other specs'!$A$66:$B$77,2)</f>
        <v>M00</v>
      </c>
      <c r="H9" s="93"/>
      <c r="I9" s="102" t="str">
        <f>CONCATENATE($G9, " ",H$1)</f>
        <v>M00 100</v>
      </c>
      <c r="J9" s="102">
        <f>VLOOKUP(I9,LookupM!$A$1:$B$100,2)</f>
        <v>1</v>
      </c>
      <c r="K9" s="102">
        <f>CEILING(J9*H9,0.01)</f>
        <v>0</v>
      </c>
      <c r="L9" s="102">
        <f>IF(K9&gt;0, (FLOOR((25.4347*POWER((18-K9),1.81)),1)),0)</f>
        <v>0</v>
      </c>
      <c r="M9" s="108">
        <f>L9</f>
        <v>0</v>
      </c>
      <c r="N9" s="93"/>
      <c r="O9" s="102" t="str">
        <f>CONCATENATE($G9, " ",N$1)</f>
        <v>M00 Long</v>
      </c>
      <c r="P9" s="102">
        <f>VLOOKUP(O9,LookupM!$A$1:$B$100,2)</f>
        <v>1</v>
      </c>
      <c r="Q9" s="102">
        <f>FLOOR(P9*N9,0.01)</f>
        <v>0</v>
      </c>
      <c r="R9" s="102">
        <f>IF(Q9&gt;0, (FLOOR((0.14354*POWER((Q9*100-220),1.4)),1)),0)</f>
        <v>0</v>
      </c>
      <c r="S9" s="108">
        <f>R9</f>
        <v>0</v>
      </c>
      <c r="T9" s="93"/>
      <c r="U9" s="102" t="str">
        <f>CONCATENATE($G9, " ",T$1)</f>
        <v>M00 Shot</v>
      </c>
      <c r="V9" s="102">
        <f>VLOOKUP(U9,LookupM!$A$1:$B$100,2)</f>
        <v>1</v>
      </c>
      <c r="W9" s="102">
        <f>FLOOR(V9*T9,0.01)</f>
        <v>0</v>
      </c>
      <c r="X9" s="102">
        <f>IF(W9&gt;0, (FLOOR((51.39*POWER((W9-1.5),1.05)),1)),0)</f>
        <v>0</v>
      </c>
      <c r="Y9" s="108">
        <f>X9</f>
        <v>0</v>
      </c>
      <c r="Z9" s="93"/>
      <c r="AA9" s="102" t="str">
        <f>CONCATENATE($G9, " ",Z$1)</f>
        <v>M00 High</v>
      </c>
      <c r="AB9" s="102">
        <f>VLOOKUP(AA9,LookupM!$A$1:$B$100,2)</f>
        <v>1</v>
      </c>
      <c r="AC9" s="102">
        <f>FLOOR(AB9*Z9,0.01)</f>
        <v>0</v>
      </c>
      <c r="AD9" s="102">
        <f>IF(AC9&gt;0, (FLOOR((0.8465*POWER((AC9*100-75),1.42)),1)),0)</f>
        <v>0</v>
      </c>
      <c r="AE9" s="108">
        <f>AD9</f>
        <v>0</v>
      </c>
      <c r="AF9" s="93"/>
      <c r="AG9" s="102" t="str">
        <f>CONCATENATE($G9, " ",AF$1)</f>
        <v>M00 400</v>
      </c>
      <c r="AH9" s="102">
        <f>VLOOKUP(AG9,LookupM!$A$1:$B$100,2)</f>
        <v>1</v>
      </c>
      <c r="AI9" s="102">
        <f>CEILING(AH9*AF9,0.01)</f>
        <v>0</v>
      </c>
      <c r="AJ9" s="102">
        <f>IF(AI9&gt;0, (FLOOR((1.53775*POWER((82-AI9),1.81)),1)),0)</f>
        <v>0</v>
      </c>
      <c r="AK9" s="108">
        <f>AJ9</f>
        <v>0</v>
      </c>
      <c r="AL9" s="93"/>
      <c r="AM9" s="102" t="str">
        <f>CONCATENATE($G9, " ",AL$1)</f>
        <v>M00 Hurd</v>
      </c>
      <c r="AN9" s="102">
        <f>VLOOKUP(AM9,LookupM!$A$1:$B$100,2)</f>
        <v>1</v>
      </c>
      <c r="AO9" s="102">
        <f>CEILING(AN9*AL9,0.01)</f>
        <v>0</v>
      </c>
      <c r="AP9" s="102">
        <f>IF(AO9&gt;0, (FLOOR((5.74352*POWER((28.5-AO9),1.92)),1)),0)</f>
        <v>0</v>
      </c>
      <c r="AQ9" s="108">
        <f>AP9</f>
        <v>0</v>
      </c>
      <c r="AR9" s="93"/>
      <c r="AS9" s="102" t="str">
        <f>CONCATENATE($G9, " ",AR$1)</f>
        <v>M00 Disc</v>
      </c>
      <c r="AT9" s="102">
        <f>VLOOKUP(AS9,LookupM!$A$1:$B$100,2)</f>
        <v>1</v>
      </c>
      <c r="AU9" s="102">
        <f>FLOOR(AT9*AR9,0.01)</f>
        <v>0</v>
      </c>
      <c r="AV9" s="102">
        <f>IF(AU9&gt;0, (FLOOR((12.91*POWER((AU9-4),1.1)),1)),0)</f>
        <v>0</v>
      </c>
      <c r="AW9" s="108">
        <f>AV9</f>
        <v>0</v>
      </c>
      <c r="AX9" s="93"/>
      <c r="AY9" s="102" t="str">
        <f>CONCATENATE($G9, " ",AX$1)</f>
        <v>M00 Pole</v>
      </c>
      <c r="AZ9" s="102">
        <f>VLOOKUP(AY9,LookupM!$A$1:$B$100,2)</f>
        <v>1</v>
      </c>
      <c r="BA9" s="102">
        <f>FLOOR(AZ9*AX9,0.01)</f>
        <v>0</v>
      </c>
      <c r="BB9" s="102">
        <f>IF(BA9&gt;0, (FLOOR((0.2797*POWER((BA9*100-100),1.35)),1)),0)</f>
        <v>0</v>
      </c>
      <c r="BC9" s="108">
        <f>BB9</f>
        <v>0</v>
      </c>
      <c r="BD9" s="93"/>
      <c r="BE9" s="102" t="str">
        <f>CONCATENATE($G9, " ",BD$1)</f>
        <v>M00 Jav</v>
      </c>
      <c r="BF9" s="102">
        <f>VLOOKUP(BE9,LookupM!$A$1:$B$100,2)</f>
        <v>1</v>
      </c>
      <c r="BG9" s="102">
        <f>FLOOR(BF9*BD9,0.01)</f>
        <v>0</v>
      </c>
      <c r="BH9" s="102">
        <f>IF(BG9&gt;0, (FLOOR((10.14*POWER((BG9-7),1.08)),1)),0)</f>
        <v>0</v>
      </c>
      <c r="BI9" s="108">
        <f>BH9</f>
        <v>0</v>
      </c>
      <c r="BJ9" s="99"/>
      <c r="BK9" s="63"/>
      <c r="BL9" s="102">
        <f>BJ9*60+BK9</f>
        <v>0</v>
      </c>
      <c r="BM9" s="102" t="str">
        <f>CONCATENATE($G9, " ",BJ$1)</f>
        <v>M00 1500</v>
      </c>
      <c r="BN9" s="102">
        <f>VLOOKUP(BM9,LookupM!$A$1:$B$100,2)</f>
        <v>1</v>
      </c>
      <c r="BO9" s="102">
        <f>CEILING(BN9*BL9,0.01)</f>
        <v>0</v>
      </c>
      <c r="BP9" s="102">
        <f>IF(BO9&gt;0, (FLOOR((0.03768*POWER((480-BO9),1.85)),1)),0)</f>
        <v>0</v>
      </c>
      <c r="BQ9" s="108">
        <f>BP9</f>
        <v>0</v>
      </c>
      <c r="BR9" s="88"/>
      <c r="BS9" s="121">
        <f t="shared" si="37"/>
        <v>0</v>
      </c>
      <c r="BT9" s="317"/>
      <c r="BU9" s="88"/>
      <c r="BV9" s="320"/>
    </row>
    <row r="10" spans="1:74" ht="11.65">
      <c r="A10" s="323"/>
      <c r="B10" s="326"/>
      <c r="C10" s="102"/>
      <c r="D10" s="102"/>
      <c r="E10" s="102"/>
      <c r="F10" s="137"/>
      <c r="G10" s="114" t="e">
        <f>VLOOKUP(F10,'Other specs'!$A$66:$B$77,2)</f>
        <v>#N/A</v>
      </c>
      <c r="H10" s="93"/>
      <c r="I10" s="102" t="e">
        <f>CONCATENATE($G10, " ",H$1)</f>
        <v>#N/A</v>
      </c>
      <c r="J10" s="102" t="e">
        <f>VLOOKUP(I10,LookupM!$A$1:$B$100,2)</f>
        <v>#N/A</v>
      </c>
      <c r="K10" s="102" t="e">
        <f t="shared" ref="K10:K12" si="79">CEILING(J10*H10,0.01)</f>
        <v>#N/A</v>
      </c>
      <c r="L10" s="102" t="e">
        <f t="shared" ref="L10:L12" si="80">IF(K10&gt;0, (FLOOR((25.4347*POWER((18-K10),1.81)),1)),0)</f>
        <v>#N/A</v>
      </c>
      <c r="M10" s="108" t="e">
        <f t="shared" ref="M10:M12" si="81">L10</f>
        <v>#N/A</v>
      </c>
      <c r="N10" s="93"/>
      <c r="O10" s="102" t="e">
        <f>CONCATENATE($G10, " ",N$1)</f>
        <v>#N/A</v>
      </c>
      <c r="P10" s="102" t="e">
        <f>VLOOKUP(O10,LookupM!$A$1:$B$100,2)</f>
        <v>#N/A</v>
      </c>
      <c r="Q10" s="102" t="e">
        <f t="shared" ref="Q10:Q12" si="82">FLOOR(P10*N10,0.01)</f>
        <v>#N/A</v>
      </c>
      <c r="R10" s="102" t="e">
        <f t="shared" ref="R10:R12" si="83">IF(Q10&gt;0, (FLOOR((0.14354*POWER((Q10*100-220),1.4)),1)),0)</f>
        <v>#N/A</v>
      </c>
      <c r="S10" s="108" t="e">
        <f t="shared" ref="S10:S12" si="84">R10</f>
        <v>#N/A</v>
      </c>
      <c r="T10" s="93"/>
      <c r="U10" s="102" t="e">
        <f>CONCATENATE($G10, " ",T$1)</f>
        <v>#N/A</v>
      </c>
      <c r="V10" s="102" t="e">
        <f>VLOOKUP(U10,LookupM!$A$1:$B$100,2)</f>
        <v>#N/A</v>
      </c>
      <c r="W10" s="102" t="e">
        <f t="shared" ref="W10:W12" si="85">FLOOR(V10*T10,0.01)</f>
        <v>#N/A</v>
      </c>
      <c r="X10" s="102" t="e">
        <f t="shared" ref="X10:X12" si="86">IF(W10&gt;0, (FLOOR((51.39*POWER((W10-1.5),1.05)),1)),0)</f>
        <v>#N/A</v>
      </c>
      <c r="Y10" s="108" t="e">
        <f t="shared" ref="Y10:Y12" si="87">X10</f>
        <v>#N/A</v>
      </c>
      <c r="Z10" s="93"/>
      <c r="AA10" s="102" t="e">
        <f>CONCATENATE($G10, " ",Z$1)</f>
        <v>#N/A</v>
      </c>
      <c r="AB10" s="102" t="e">
        <f>VLOOKUP(AA10,LookupM!$A$1:$B$100,2)</f>
        <v>#N/A</v>
      </c>
      <c r="AC10" s="102" t="e">
        <f t="shared" ref="AC10:AC12" si="88">FLOOR(AB10*Z10,0.01)</f>
        <v>#N/A</v>
      </c>
      <c r="AD10" s="102" t="e">
        <f t="shared" ref="AD10:AD12" si="89">IF(AC10&gt;0, (FLOOR((0.8465*POWER((AC10*100-75),1.42)),1)),0)</f>
        <v>#N/A</v>
      </c>
      <c r="AE10" s="108" t="e">
        <f t="shared" ref="AE10:AE12" si="90">AD10</f>
        <v>#N/A</v>
      </c>
      <c r="AF10" s="93"/>
      <c r="AG10" s="102" t="e">
        <f>CONCATENATE($G10, " ",AF$1)</f>
        <v>#N/A</v>
      </c>
      <c r="AH10" s="102" t="e">
        <f>VLOOKUP(AG10,LookupM!$A$1:$B$100,2)</f>
        <v>#N/A</v>
      </c>
      <c r="AI10" s="102" t="e">
        <f t="shared" ref="AI10:AI12" si="91">CEILING(AH10*AF10,0.01)</f>
        <v>#N/A</v>
      </c>
      <c r="AJ10" s="102" t="e">
        <f t="shared" ref="AJ10:AJ12" si="92">IF(AI10&gt;0, (FLOOR((1.53775*POWER((82-AI10),1.81)),1)),0)</f>
        <v>#N/A</v>
      </c>
      <c r="AK10" s="108" t="e">
        <f t="shared" ref="AK10:AK12" si="93">AJ10</f>
        <v>#N/A</v>
      </c>
      <c r="AL10" s="93"/>
      <c r="AM10" s="102" t="e">
        <f>CONCATENATE($G10, " ",AL$1)</f>
        <v>#N/A</v>
      </c>
      <c r="AN10" s="102" t="e">
        <f>VLOOKUP(AM10,LookupM!$A$1:$B$100,2)</f>
        <v>#N/A</v>
      </c>
      <c r="AO10" s="102" t="e">
        <f t="shared" ref="AO10:AO12" si="94">CEILING(AN10*AL10,0.01)</f>
        <v>#N/A</v>
      </c>
      <c r="AP10" s="102" t="e">
        <f t="shared" ref="AP10:AP12" si="95">IF(AO10&gt;0, (FLOOR((5.74352*POWER((28.5-AO10),1.92)),1)),0)</f>
        <v>#N/A</v>
      </c>
      <c r="AQ10" s="108" t="e">
        <f t="shared" ref="AQ10:AQ12" si="96">AP10</f>
        <v>#N/A</v>
      </c>
      <c r="AR10" s="93"/>
      <c r="AS10" s="102" t="e">
        <f>CONCATENATE($G10, " ",AR$1)</f>
        <v>#N/A</v>
      </c>
      <c r="AT10" s="102" t="e">
        <f>VLOOKUP(AS10,LookupM!$A$1:$B$100,2)</f>
        <v>#N/A</v>
      </c>
      <c r="AU10" s="102" t="e">
        <f t="shared" ref="AU10:AU12" si="97">FLOOR(AT10*AR10,0.01)</f>
        <v>#N/A</v>
      </c>
      <c r="AV10" s="102" t="e">
        <f t="shared" ref="AV10:AV12" si="98">IF(AU10&gt;0, (FLOOR((12.91*POWER((AU10-4),1.1)),1)),0)</f>
        <v>#N/A</v>
      </c>
      <c r="AW10" s="108" t="e">
        <f t="shared" ref="AW10:AW12" si="99">AV10</f>
        <v>#N/A</v>
      </c>
      <c r="AX10" s="93"/>
      <c r="AY10" s="102" t="e">
        <f>CONCATENATE($G10, " ",AX$1)</f>
        <v>#N/A</v>
      </c>
      <c r="AZ10" s="102" t="e">
        <f>VLOOKUP(AY10,LookupM!$A$1:$B$100,2)</f>
        <v>#N/A</v>
      </c>
      <c r="BA10" s="102" t="e">
        <f t="shared" ref="BA10:BA12" si="100">FLOOR(AZ10*AX10,0.01)</f>
        <v>#N/A</v>
      </c>
      <c r="BB10" s="102" t="e">
        <f t="shared" ref="BB10:BB12" si="101">IF(BA10&gt;0, (FLOOR((0.2797*POWER((BA10*100-100),1.35)),1)),0)</f>
        <v>#N/A</v>
      </c>
      <c r="BC10" s="108" t="e">
        <f t="shared" ref="BC10:BC12" si="102">BB10</f>
        <v>#N/A</v>
      </c>
      <c r="BD10" s="93"/>
      <c r="BE10" s="102" t="e">
        <f>CONCATENATE($G10, " ",BD$1)</f>
        <v>#N/A</v>
      </c>
      <c r="BF10" s="102" t="e">
        <f>VLOOKUP(BE10,LookupM!$A$1:$B$100,2)</f>
        <v>#N/A</v>
      </c>
      <c r="BG10" s="102" t="e">
        <f t="shared" ref="BG10:BG12" si="103">FLOOR(BF10*BD10,0.01)</f>
        <v>#N/A</v>
      </c>
      <c r="BH10" s="102" t="e">
        <f t="shared" ref="BH10:BH12" si="104">IF(BG10&gt;0, (FLOOR((10.14*POWER((BG10-7),1.08)),1)),0)</f>
        <v>#N/A</v>
      </c>
      <c r="BI10" s="108" t="e">
        <f t="shared" ref="BI10:BI12" si="105">BH10</f>
        <v>#N/A</v>
      </c>
      <c r="BJ10" s="99"/>
      <c r="BK10" s="63"/>
      <c r="BL10" s="102">
        <f t="shared" ref="BL10:BL12" si="106">BJ10*60+BK10</f>
        <v>0</v>
      </c>
      <c r="BM10" s="102" t="e">
        <f t="shared" ref="BM10:BM12" si="107">CONCATENATE($G10, " ",BJ$1)</f>
        <v>#N/A</v>
      </c>
      <c r="BN10" s="102" t="e">
        <f>VLOOKUP(BM10,LookupM!$A$1:$B$100,2)</f>
        <v>#N/A</v>
      </c>
      <c r="BO10" s="102" t="e">
        <f t="shared" ref="BO10:BO12" si="108">CEILING(BN10*BL10,0.01)</f>
        <v>#N/A</v>
      </c>
      <c r="BP10" s="102" t="e">
        <f t="shared" ref="BP10:BP12" si="109">IF(BO10&gt;0, (FLOOR((0.03768*POWER((480-BO10),1.85)),1)),0)</f>
        <v>#N/A</v>
      </c>
      <c r="BQ10" s="108" t="e">
        <f t="shared" ref="BQ10:BQ12" si="110">BP10</f>
        <v>#N/A</v>
      </c>
      <c r="BR10" s="88"/>
      <c r="BS10" s="121" t="e">
        <f t="shared" si="37"/>
        <v>#N/A</v>
      </c>
      <c r="BT10" s="317"/>
      <c r="BU10" s="88"/>
      <c r="BV10" s="320"/>
    </row>
    <row r="11" spans="1:74" ht="11.65">
      <c r="A11" s="323"/>
      <c r="B11" s="326"/>
      <c r="C11" s="102"/>
      <c r="D11" s="102"/>
      <c r="E11" s="102"/>
      <c r="F11" s="137"/>
      <c r="G11" s="114" t="e">
        <f>VLOOKUP(F11,'Other specs'!$A$66:$B$77,2)</f>
        <v>#N/A</v>
      </c>
      <c r="H11" s="93"/>
      <c r="I11" s="102" t="e">
        <f>CONCATENATE($G11, " ",H$1)</f>
        <v>#N/A</v>
      </c>
      <c r="J11" s="102" t="e">
        <f>VLOOKUP(I11,LookupM!$A$1:$B$100,2)</f>
        <v>#N/A</v>
      </c>
      <c r="K11" s="102" t="e">
        <f t="shared" si="79"/>
        <v>#N/A</v>
      </c>
      <c r="L11" s="102" t="e">
        <f t="shared" si="80"/>
        <v>#N/A</v>
      </c>
      <c r="M11" s="108" t="e">
        <f t="shared" si="81"/>
        <v>#N/A</v>
      </c>
      <c r="N11" s="93"/>
      <c r="O11" s="102" t="e">
        <f>CONCATENATE($G11, " ",N$1)</f>
        <v>#N/A</v>
      </c>
      <c r="P11" s="102" t="e">
        <f>VLOOKUP(O11,LookupM!$A$1:$B$100,2)</f>
        <v>#N/A</v>
      </c>
      <c r="Q11" s="102" t="e">
        <f t="shared" si="82"/>
        <v>#N/A</v>
      </c>
      <c r="R11" s="102" t="e">
        <f t="shared" si="83"/>
        <v>#N/A</v>
      </c>
      <c r="S11" s="108" t="e">
        <f t="shared" si="84"/>
        <v>#N/A</v>
      </c>
      <c r="T11" s="93"/>
      <c r="U11" s="102" t="e">
        <f>CONCATENATE($G11, " ",T$1)</f>
        <v>#N/A</v>
      </c>
      <c r="V11" s="102" t="e">
        <f>VLOOKUP(U11,LookupM!$A$1:$B$100,2)</f>
        <v>#N/A</v>
      </c>
      <c r="W11" s="102" t="e">
        <f t="shared" si="85"/>
        <v>#N/A</v>
      </c>
      <c r="X11" s="102" t="e">
        <f t="shared" si="86"/>
        <v>#N/A</v>
      </c>
      <c r="Y11" s="108" t="e">
        <f t="shared" si="87"/>
        <v>#N/A</v>
      </c>
      <c r="Z11" s="93"/>
      <c r="AA11" s="102" t="e">
        <f>CONCATENATE($G11, " ",Z$1)</f>
        <v>#N/A</v>
      </c>
      <c r="AB11" s="102" t="e">
        <f>VLOOKUP(AA11,LookupM!$A$1:$B$100,2)</f>
        <v>#N/A</v>
      </c>
      <c r="AC11" s="102" t="e">
        <f t="shared" si="88"/>
        <v>#N/A</v>
      </c>
      <c r="AD11" s="102" t="e">
        <f t="shared" si="89"/>
        <v>#N/A</v>
      </c>
      <c r="AE11" s="108" t="e">
        <f t="shared" si="90"/>
        <v>#N/A</v>
      </c>
      <c r="AF11" s="93"/>
      <c r="AG11" s="102" t="e">
        <f>CONCATENATE($G11, " ",AF$1)</f>
        <v>#N/A</v>
      </c>
      <c r="AH11" s="102" t="e">
        <f>VLOOKUP(AG11,LookupM!$A$1:$B$100,2)</f>
        <v>#N/A</v>
      </c>
      <c r="AI11" s="102" t="e">
        <f t="shared" si="91"/>
        <v>#N/A</v>
      </c>
      <c r="AJ11" s="102" t="e">
        <f t="shared" si="92"/>
        <v>#N/A</v>
      </c>
      <c r="AK11" s="108" t="e">
        <f t="shared" si="93"/>
        <v>#N/A</v>
      </c>
      <c r="AL11" s="93"/>
      <c r="AM11" s="102" t="e">
        <f>CONCATENATE($G11, " ",AL$1)</f>
        <v>#N/A</v>
      </c>
      <c r="AN11" s="102" t="e">
        <f>VLOOKUP(AM11,LookupM!$A$1:$B$100,2)</f>
        <v>#N/A</v>
      </c>
      <c r="AO11" s="102" t="e">
        <f t="shared" si="94"/>
        <v>#N/A</v>
      </c>
      <c r="AP11" s="102" t="e">
        <f t="shared" si="95"/>
        <v>#N/A</v>
      </c>
      <c r="AQ11" s="108" t="e">
        <f t="shared" si="96"/>
        <v>#N/A</v>
      </c>
      <c r="AR11" s="93"/>
      <c r="AS11" s="102" t="e">
        <f>CONCATENATE($G11, " ",AR$1)</f>
        <v>#N/A</v>
      </c>
      <c r="AT11" s="102" t="e">
        <f>VLOOKUP(AS11,LookupM!$A$1:$B$100,2)</f>
        <v>#N/A</v>
      </c>
      <c r="AU11" s="102" t="e">
        <f t="shared" si="97"/>
        <v>#N/A</v>
      </c>
      <c r="AV11" s="102" t="e">
        <f t="shared" si="98"/>
        <v>#N/A</v>
      </c>
      <c r="AW11" s="108" t="e">
        <f t="shared" si="99"/>
        <v>#N/A</v>
      </c>
      <c r="AX11" s="93"/>
      <c r="AY11" s="102" t="e">
        <f>CONCATENATE($G11, " ",AX$1)</f>
        <v>#N/A</v>
      </c>
      <c r="AZ11" s="102" t="e">
        <f>VLOOKUP(AY11,LookupM!$A$1:$B$100,2)</f>
        <v>#N/A</v>
      </c>
      <c r="BA11" s="102" t="e">
        <f t="shared" si="100"/>
        <v>#N/A</v>
      </c>
      <c r="BB11" s="102" t="e">
        <f t="shared" si="101"/>
        <v>#N/A</v>
      </c>
      <c r="BC11" s="108" t="e">
        <f t="shared" si="102"/>
        <v>#N/A</v>
      </c>
      <c r="BD11" s="93"/>
      <c r="BE11" s="102" t="e">
        <f>CONCATENATE($G11, " ",BD$1)</f>
        <v>#N/A</v>
      </c>
      <c r="BF11" s="102" t="e">
        <f>VLOOKUP(BE11,LookupM!$A$1:$B$100,2)</f>
        <v>#N/A</v>
      </c>
      <c r="BG11" s="102" t="e">
        <f t="shared" si="103"/>
        <v>#N/A</v>
      </c>
      <c r="BH11" s="102" t="e">
        <f t="shared" si="104"/>
        <v>#N/A</v>
      </c>
      <c r="BI11" s="108" t="e">
        <f t="shared" si="105"/>
        <v>#N/A</v>
      </c>
      <c r="BJ11" s="99"/>
      <c r="BK11" s="63"/>
      <c r="BL11" s="102">
        <f t="shared" si="106"/>
        <v>0</v>
      </c>
      <c r="BM11" s="102" t="e">
        <f t="shared" si="107"/>
        <v>#N/A</v>
      </c>
      <c r="BN11" s="102" t="e">
        <f>VLOOKUP(BM11,LookupM!$A$1:$B$100,2)</f>
        <v>#N/A</v>
      </c>
      <c r="BO11" s="102" t="e">
        <f t="shared" si="108"/>
        <v>#N/A</v>
      </c>
      <c r="BP11" s="102" t="e">
        <f t="shared" si="109"/>
        <v>#N/A</v>
      </c>
      <c r="BQ11" s="108" t="e">
        <f t="shared" si="110"/>
        <v>#N/A</v>
      </c>
      <c r="BR11" s="88"/>
      <c r="BS11" s="121" t="e">
        <f t="shared" si="37"/>
        <v>#N/A</v>
      </c>
      <c r="BT11" s="317"/>
      <c r="BU11" s="88"/>
      <c r="BV11" s="320"/>
    </row>
    <row r="12" spans="1:74" ht="12" thickBot="1">
      <c r="A12" s="324"/>
      <c r="B12" s="327"/>
      <c r="C12" s="109"/>
      <c r="D12" s="109"/>
      <c r="E12" s="109"/>
      <c r="F12" s="138"/>
      <c r="G12" s="116" t="e">
        <f>VLOOKUP(F12,'Other specs'!$A$66:$B$77,2)</f>
        <v>#N/A</v>
      </c>
      <c r="H12" s="95"/>
      <c r="I12" s="109" t="e">
        <f>CONCATENATE($G12, " ",H$1)</f>
        <v>#N/A</v>
      </c>
      <c r="J12" s="109" t="e">
        <f>VLOOKUP(I12,LookupM!$A$1:$B$100,2)</f>
        <v>#N/A</v>
      </c>
      <c r="K12" s="109" t="e">
        <f t="shared" si="79"/>
        <v>#N/A</v>
      </c>
      <c r="L12" s="109" t="e">
        <f t="shared" si="80"/>
        <v>#N/A</v>
      </c>
      <c r="M12" s="110" t="e">
        <f t="shared" si="81"/>
        <v>#N/A</v>
      </c>
      <c r="N12" s="95"/>
      <c r="O12" s="109" t="e">
        <f>CONCATENATE($G12, " ",N$1)</f>
        <v>#N/A</v>
      </c>
      <c r="P12" s="109" t="e">
        <f>VLOOKUP(O12,LookupM!$A$1:$B$100,2)</f>
        <v>#N/A</v>
      </c>
      <c r="Q12" s="109" t="e">
        <f t="shared" si="82"/>
        <v>#N/A</v>
      </c>
      <c r="R12" s="109" t="e">
        <f t="shared" si="83"/>
        <v>#N/A</v>
      </c>
      <c r="S12" s="110" t="e">
        <f t="shared" si="84"/>
        <v>#N/A</v>
      </c>
      <c r="T12" s="95"/>
      <c r="U12" s="109" t="e">
        <f>CONCATENATE($G12, " ",T$1)</f>
        <v>#N/A</v>
      </c>
      <c r="V12" s="109" t="e">
        <f>VLOOKUP(U12,LookupM!$A$1:$B$100,2)</f>
        <v>#N/A</v>
      </c>
      <c r="W12" s="109" t="e">
        <f t="shared" si="85"/>
        <v>#N/A</v>
      </c>
      <c r="X12" s="109" t="e">
        <f t="shared" si="86"/>
        <v>#N/A</v>
      </c>
      <c r="Y12" s="110" t="e">
        <f t="shared" si="87"/>
        <v>#N/A</v>
      </c>
      <c r="Z12" s="95"/>
      <c r="AA12" s="109" t="e">
        <f>CONCATENATE($G12, " ",Z$1)</f>
        <v>#N/A</v>
      </c>
      <c r="AB12" s="109" t="e">
        <f>VLOOKUP(AA12,LookupM!$A$1:$B$100,2)</f>
        <v>#N/A</v>
      </c>
      <c r="AC12" s="109" t="e">
        <f t="shared" si="88"/>
        <v>#N/A</v>
      </c>
      <c r="AD12" s="109" t="e">
        <f t="shared" si="89"/>
        <v>#N/A</v>
      </c>
      <c r="AE12" s="110" t="e">
        <f t="shared" si="90"/>
        <v>#N/A</v>
      </c>
      <c r="AF12" s="95"/>
      <c r="AG12" s="109" t="e">
        <f>CONCATENATE($G12, " ",AF$1)</f>
        <v>#N/A</v>
      </c>
      <c r="AH12" s="109" t="e">
        <f>VLOOKUP(AG12,LookupM!$A$1:$B$100,2)</f>
        <v>#N/A</v>
      </c>
      <c r="AI12" s="109" t="e">
        <f t="shared" si="91"/>
        <v>#N/A</v>
      </c>
      <c r="AJ12" s="109" t="e">
        <f t="shared" si="92"/>
        <v>#N/A</v>
      </c>
      <c r="AK12" s="110" t="e">
        <f t="shared" si="93"/>
        <v>#N/A</v>
      </c>
      <c r="AL12" s="95"/>
      <c r="AM12" s="109" t="e">
        <f>CONCATENATE($G12, " ",AL$1)</f>
        <v>#N/A</v>
      </c>
      <c r="AN12" s="109" t="e">
        <f>VLOOKUP(AM12,LookupM!$A$1:$B$100,2)</f>
        <v>#N/A</v>
      </c>
      <c r="AO12" s="109" t="e">
        <f t="shared" si="94"/>
        <v>#N/A</v>
      </c>
      <c r="AP12" s="109" t="e">
        <f t="shared" si="95"/>
        <v>#N/A</v>
      </c>
      <c r="AQ12" s="110" t="e">
        <f t="shared" si="96"/>
        <v>#N/A</v>
      </c>
      <c r="AR12" s="95"/>
      <c r="AS12" s="109" t="e">
        <f>CONCATENATE($G12, " ",AR$1)</f>
        <v>#N/A</v>
      </c>
      <c r="AT12" s="109" t="e">
        <f>VLOOKUP(AS12,LookupM!$A$1:$B$100,2)</f>
        <v>#N/A</v>
      </c>
      <c r="AU12" s="109" t="e">
        <f t="shared" si="97"/>
        <v>#N/A</v>
      </c>
      <c r="AV12" s="109" t="e">
        <f t="shared" si="98"/>
        <v>#N/A</v>
      </c>
      <c r="AW12" s="110" t="e">
        <f t="shared" si="99"/>
        <v>#N/A</v>
      </c>
      <c r="AX12" s="95"/>
      <c r="AY12" s="109" t="e">
        <f>CONCATENATE($G12, " ",AX$1)</f>
        <v>#N/A</v>
      </c>
      <c r="AZ12" s="109" t="e">
        <f>VLOOKUP(AY12,LookupM!$A$1:$B$100,2)</f>
        <v>#N/A</v>
      </c>
      <c r="BA12" s="109" t="e">
        <f t="shared" si="100"/>
        <v>#N/A</v>
      </c>
      <c r="BB12" s="109" t="e">
        <f t="shared" si="101"/>
        <v>#N/A</v>
      </c>
      <c r="BC12" s="110" t="e">
        <f t="shared" si="102"/>
        <v>#N/A</v>
      </c>
      <c r="BD12" s="95"/>
      <c r="BE12" s="109" t="e">
        <f>CONCATENATE($G12, " ",BD$1)</f>
        <v>#N/A</v>
      </c>
      <c r="BF12" s="109" t="e">
        <f>VLOOKUP(BE12,LookupM!$A$1:$B$100,2)</f>
        <v>#N/A</v>
      </c>
      <c r="BG12" s="109" t="e">
        <f t="shared" si="103"/>
        <v>#N/A</v>
      </c>
      <c r="BH12" s="109" t="e">
        <f t="shared" si="104"/>
        <v>#N/A</v>
      </c>
      <c r="BI12" s="110" t="e">
        <f t="shared" si="105"/>
        <v>#N/A</v>
      </c>
      <c r="BJ12" s="100"/>
      <c r="BK12" s="101"/>
      <c r="BL12" s="109">
        <f t="shared" si="106"/>
        <v>0</v>
      </c>
      <c r="BM12" s="109" t="e">
        <f t="shared" si="107"/>
        <v>#N/A</v>
      </c>
      <c r="BN12" s="109" t="e">
        <f>VLOOKUP(BM12,LookupM!$A$1:$B$100,2)</f>
        <v>#N/A</v>
      </c>
      <c r="BO12" s="109" t="e">
        <f t="shared" si="108"/>
        <v>#N/A</v>
      </c>
      <c r="BP12" s="109" t="e">
        <f t="shared" si="109"/>
        <v>#N/A</v>
      </c>
      <c r="BQ12" s="110" t="e">
        <f t="shared" si="110"/>
        <v>#N/A</v>
      </c>
      <c r="BR12" s="117"/>
      <c r="BS12" s="122" t="e">
        <f t="shared" si="37"/>
        <v>#N/A</v>
      </c>
      <c r="BT12" s="318"/>
      <c r="BU12" s="117"/>
      <c r="BV12" s="321"/>
    </row>
  </sheetData>
  <mergeCells count="5">
    <mergeCell ref="BJ1:BK1"/>
    <mergeCell ref="BT3:BT12"/>
    <mergeCell ref="BV3:BV12"/>
    <mergeCell ref="A3:A12"/>
    <mergeCell ref="B3:B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'Other specs'!$A$28:$A$38</xm:f>
          </x14:formula1>
          <xm:sqref>F4:F7</xm:sqref>
        </x14:dataValidation>
        <x14:dataValidation type="list" allowBlank="1" showInputMessage="1" showErrorMessage="1" xr:uid="{00000000-0002-0000-0600-000000000000}">
          <x14:formula1>
            <xm:f>'Other specs'!$A$53:$A$64</xm:f>
          </x14:formula1>
          <xm:sqref>F9:F12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04CD-FE9B-4000-BD4A-728F4197983D}">
  <sheetPr>
    <tabColor rgb="FF92D050"/>
  </sheetPr>
  <dimension ref="A1:BX22"/>
  <sheetViews>
    <sheetView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BX12" sqref="BX12"/>
    </sheetView>
  </sheetViews>
  <sheetFormatPr defaultColWidth="9.15234375" defaultRowHeight="13.9"/>
  <cols>
    <col min="1" max="1" width="4" style="13" customWidth="1"/>
    <col min="2" max="2" width="4.69140625" style="13" customWidth="1"/>
    <col min="3" max="3" width="10.84375" style="13" customWidth="1"/>
    <col min="4" max="4" width="13.4609375" style="13" customWidth="1"/>
    <col min="5" max="5" width="31.15234375" style="13" customWidth="1"/>
    <col min="6" max="6" width="5.4609375" style="13" customWidth="1"/>
    <col min="7" max="7" width="6.4609375" style="13" hidden="1" customWidth="1"/>
    <col min="8" max="8" width="6.4609375" style="13" customWidth="1"/>
    <col min="9" max="9" width="6.4609375" style="13" hidden="1" customWidth="1"/>
    <col min="10" max="10" width="9" style="13" hidden="1" customWidth="1"/>
    <col min="11" max="11" width="8.3046875" style="13" hidden="1" customWidth="1"/>
    <col min="12" max="13" width="9.15234375" style="13" hidden="1" customWidth="1"/>
    <col min="14" max="14" width="6" style="55" customWidth="1"/>
    <col min="15" max="15" width="6.15234375" style="13" customWidth="1"/>
    <col min="16" max="19" width="9.15234375" style="13" hidden="1" customWidth="1"/>
    <col min="20" max="20" width="6" style="55" customWidth="1"/>
    <col min="21" max="21" width="6.3046875" style="13" customWidth="1"/>
    <col min="22" max="25" width="9.15234375" style="13" hidden="1" customWidth="1"/>
    <col min="26" max="26" width="6" style="55" customWidth="1"/>
    <col min="27" max="27" width="5.69140625" style="13" customWidth="1"/>
    <col min="28" max="31" width="9.15234375" style="13" hidden="1" customWidth="1"/>
    <col min="32" max="33" width="6" style="55" customWidth="1"/>
    <col min="34" max="34" width="6.15234375" style="13" hidden="1" customWidth="1"/>
    <col min="35" max="38" width="9.15234375" style="13" hidden="1" customWidth="1"/>
    <col min="39" max="40" width="6" style="55" customWidth="1"/>
    <col min="41" max="41" width="6.3046875" style="13" hidden="1" customWidth="1"/>
    <col min="42" max="42" width="9" style="13" hidden="1" customWidth="1"/>
    <col min="43" max="43" width="8.3046875" style="13" hidden="1" customWidth="1"/>
    <col min="44" max="45" width="9.15234375" style="13" hidden="1" customWidth="1"/>
    <col min="46" max="46" width="6.921875" style="55" bestFit="1" customWidth="1"/>
    <col min="47" max="47" width="6.15234375" style="13" customWidth="1"/>
    <col min="48" max="51" width="9.15234375" style="13" hidden="1" customWidth="1"/>
    <col min="52" max="52" width="6" style="55" customWidth="1"/>
    <col min="53" max="53" width="5.4609375" style="13" customWidth="1"/>
    <col min="54" max="57" width="9.15234375" style="13" hidden="1" customWidth="1"/>
    <col min="58" max="58" width="6" style="55" customWidth="1"/>
    <col min="59" max="59" width="6.4609375" style="13" customWidth="1"/>
    <col min="60" max="63" width="9.15234375" style="13" hidden="1" customWidth="1"/>
    <col min="64" max="64" width="6" style="55" customWidth="1"/>
    <col min="65" max="65" width="2.84375" style="13" bestFit="1" customWidth="1"/>
    <col min="66" max="66" width="5.53515625" style="13" bestFit="1" customWidth="1"/>
    <col min="67" max="67" width="7" style="13" hidden="1" customWidth="1"/>
    <col min="68" max="70" width="9.15234375" style="13" hidden="1" customWidth="1"/>
    <col min="71" max="71" width="5.61328125" style="13" customWidth="1"/>
    <col min="72" max="72" width="6" style="55" customWidth="1"/>
    <col min="73" max="73" width="1.4609375" style="13" customWidth="1"/>
    <col min="74" max="74" width="13.3046875" style="56" customWidth="1"/>
    <col min="75" max="75" width="1.15234375" style="13" customWidth="1"/>
    <col min="76" max="76" width="6.15234375" style="57" customWidth="1"/>
    <col min="77" max="16384" width="9.15234375" style="13"/>
  </cols>
  <sheetData>
    <row r="1" spans="1:76" s="53" customFormat="1" ht="37.5" customHeight="1" thickBot="1">
      <c r="A1" s="177" t="s">
        <v>333</v>
      </c>
      <c r="B1" s="178" t="s">
        <v>332</v>
      </c>
      <c r="C1" s="179" t="s">
        <v>160</v>
      </c>
      <c r="D1" s="179" t="s">
        <v>331</v>
      </c>
      <c r="E1" s="179" t="s">
        <v>330</v>
      </c>
      <c r="F1" s="179" t="s">
        <v>161</v>
      </c>
      <c r="G1" s="180" t="s">
        <v>343</v>
      </c>
      <c r="H1" s="292" t="s">
        <v>504</v>
      </c>
      <c r="I1" s="181">
        <v>100</v>
      </c>
      <c r="J1" s="182" t="s">
        <v>172</v>
      </c>
      <c r="K1" s="182" t="s">
        <v>173</v>
      </c>
      <c r="L1" s="182" t="s">
        <v>196</v>
      </c>
      <c r="M1" s="182" t="s">
        <v>175</v>
      </c>
      <c r="N1" s="183" t="s">
        <v>46</v>
      </c>
      <c r="O1" s="184" t="s">
        <v>44</v>
      </c>
      <c r="P1" s="182" t="s">
        <v>172</v>
      </c>
      <c r="Q1" s="182" t="s">
        <v>173</v>
      </c>
      <c r="R1" s="182" t="s">
        <v>179</v>
      </c>
      <c r="S1" s="182" t="s">
        <v>175</v>
      </c>
      <c r="T1" s="183" t="s">
        <v>46</v>
      </c>
      <c r="U1" s="181" t="s">
        <v>47</v>
      </c>
      <c r="V1" s="182" t="s">
        <v>172</v>
      </c>
      <c r="W1" s="182" t="s">
        <v>173</v>
      </c>
      <c r="X1" s="182" t="s">
        <v>177</v>
      </c>
      <c r="Y1" s="182" t="s">
        <v>175</v>
      </c>
      <c r="Z1" s="183" t="s">
        <v>46</v>
      </c>
      <c r="AA1" s="181" t="s">
        <v>42</v>
      </c>
      <c r="AB1" s="182" t="s">
        <v>172</v>
      </c>
      <c r="AC1" s="182" t="s">
        <v>173</v>
      </c>
      <c r="AD1" s="182" t="s">
        <v>176</v>
      </c>
      <c r="AE1" s="182" t="s">
        <v>175</v>
      </c>
      <c r="AF1" s="183" t="s">
        <v>46</v>
      </c>
      <c r="AG1" s="292" t="s">
        <v>502</v>
      </c>
      <c r="AH1" s="181">
        <v>400</v>
      </c>
      <c r="AI1" s="182" t="s">
        <v>172</v>
      </c>
      <c r="AJ1" s="182" t="s">
        <v>173</v>
      </c>
      <c r="AK1" s="182" t="s">
        <v>184</v>
      </c>
      <c r="AL1" s="182" t="s">
        <v>175</v>
      </c>
      <c r="AM1" s="183" t="s">
        <v>46</v>
      </c>
      <c r="AN1" s="292" t="s">
        <v>500</v>
      </c>
      <c r="AO1" s="181" t="s">
        <v>49</v>
      </c>
      <c r="AP1" s="182" t="s">
        <v>172</v>
      </c>
      <c r="AQ1" s="182" t="s">
        <v>173</v>
      </c>
      <c r="AR1" s="182" t="s">
        <v>174</v>
      </c>
      <c r="AS1" s="182" t="s">
        <v>175</v>
      </c>
      <c r="AT1" s="183" t="s">
        <v>46</v>
      </c>
      <c r="AU1" s="181" t="s">
        <v>50</v>
      </c>
      <c r="AV1" s="182" t="s">
        <v>172</v>
      </c>
      <c r="AW1" s="182" t="s">
        <v>173</v>
      </c>
      <c r="AX1" s="182" t="s">
        <v>186</v>
      </c>
      <c r="AY1" s="182" t="s">
        <v>175</v>
      </c>
      <c r="AZ1" s="183" t="s">
        <v>46</v>
      </c>
      <c r="BA1" s="181" t="s">
        <v>43</v>
      </c>
      <c r="BB1" s="182" t="s">
        <v>172</v>
      </c>
      <c r="BC1" s="182" t="s">
        <v>173</v>
      </c>
      <c r="BD1" s="182" t="s">
        <v>185</v>
      </c>
      <c r="BE1" s="182" t="s">
        <v>175</v>
      </c>
      <c r="BF1" s="183" t="s">
        <v>46</v>
      </c>
      <c r="BG1" s="181" t="s">
        <v>48</v>
      </c>
      <c r="BH1" s="182" t="s">
        <v>172</v>
      </c>
      <c r="BI1" s="182" t="s">
        <v>173</v>
      </c>
      <c r="BJ1" s="182" t="s">
        <v>180</v>
      </c>
      <c r="BK1" s="182" t="s">
        <v>175</v>
      </c>
      <c r="BL1" s="183" t="s">
        <v>46</v>
      </c>
      <c r="BM1" s="328">
        <v>1500</v>
      </c>
      <c r="BN1" s="329"/>
      <c r="BO1" s="179" t="s">
        <v>182</v>
      </c>
      <c r="BP1" s="182" t="s">
        <v>172</v>
      </c>
      <c r="BQ1" s="182" t="s">
        <v>173</v>
      </c>
      <c r="BR1" s="182" t="s">
        <v>187</v>
      </c>
      <c r="BS1" s="182" t="s">
        <v>175</v>
      </c>
      <c r="BT1" s="183" t="s">
        <v>46</v>
      </c>
      <c r="BV1" s="185" t="s">
        <v>183</v>
      </c>
      <c r="BX1" s="186" t="s">
        <v>334</v>
      </c>
    </row>
    <row r="2" spans="1:76" ht="4.5" customHeight="1" thickBot="1">
      <c r="C2" s="12"/>
      <c r="D2" s="12"/>
      <c r="E2" s="12"/>
      <c r="F2" s="12"/>
      <c r="G2" s="12"/>
      <c r="H2" s="12"/>
      <c r="I2" s="59"/>
      <c r="O2" s="58"/>
      <c r="U2" s="59"/>
      <c r="AA2" s="59"/>
      <c r="AH2" s="59"/>
      <c r="AO2" s="59"/>
      <c r="AU2" s="59"/>
      <c r="BA2" s="59"/>
      <c r="BG2" s="59"/>
      <c r="BM2" s="60"/>
      <c r="BN2" s="60"/>
      <c r="BO2" s="12"/>
    </row>
    <row r="3" spans="1:76">
      <c r="A3" s="337">
        <v>2</v>
      </c>
      <c r="B3" s="156"/>
      <c r="C3" s="157" t="s">
        <v>357</v>
      </c>
      <c r="D3" s="157" t="s">
        <v>358</v>
      </c>
      <c r="E3" s="157" t="s">
        <v>416</v>
      </c>
      <c r="F3" s="158" t="s">
        <v>168</v>
      </c>
      <c r="G3" s="164" t="str">
        <f>VLOOKUP(F3,'Other specs'!$A$66:$B$77,2)</f>
        <v>M60</v>
      </c>
      <c r="H3" s="294">
        <v>14.1</v>
      </c>
      <c r="I3" s="92">
        <f>IF(H3&gt;0,H3+0.24)</f>
        <v>14.34</v>
      </c>
      <c r="J3" s="157" t="str">
        <f>CONCATENATE($G3, " ",I$1)</f>
        <v>M60 100</v>
      </c>
      <c r="K3" s="157">
        <f>VLOOKUP(J3,LookupM!$A$1:$B$100,2)</f>
        <v>0.84289999999999998</v>
      </c>
      <c r="L3" s="157">
        <f>CEILING(K3*I3,0.01)</f>
        <v>12.09</v>
      </c>
      <c r="M3" s="157">
        <f>IF(L3&gt;0, (FLOOR((25.4347*POWER((18-L3),1.81)),1)),0)</f>
        <v>633</v>
      </c>
      <c r="N3" s="159">
        <f>M3</f>
        <v>633</v>
      </c>
      <c r="O3" s="92">
        <v>3.83</v>
      </c>
      <c r="P3" s="157" t="str">
        <f>CONCATENATE($G3, " ",O$1)</f>
        <v>M60 Long</v>
      </c>
      <c r="Q3" s="157">
        <f>VLOOKUP(P3,LookupM!$A$1:$B$100,2)</f>
        <v>1.3875999999999999</v>
      </c>
      <c r="R3" s="157">
        <f>FLOOR(Q3*O3,0.01)</f>
        <v>5.3100000000000005</v>
      </c>
      <c r="S3" s="157">
        <f>IF(R3&gt;0, (FLOOR((0.14354*POWER((R3*100-220),1.4)),1)),0)</f>
        <v>443</v>
      </c>
      <c r="T3" s="159">
        <f>S3</f>
        <v>443</v>
      </c>
      <c r="U3" s="92">
        <v>6.78</v>
      </c>
      <c r="V3" s="157" t="str">
        <f>CONCATENATE($G3, " ",U$1)</f>
        <v>M60 Shot</v>
      </c>
      <c r="W3" s="157">
        <f>VLOOKUP(V3,LookupM!$A$1:$B$100,2)</f>
        <v>1.2252000000000001</v>
      </c>
      <c r="X3" s="157">
        <f>FLOOR(W3*U3,0.01)</f>
        <v>8.3000000000000007</v>
      </c>
      <c r="Y3" s="157">
        <f>IF(X3&gt;0, (FLOOR((51.39*POWER((X3-1.5),1.05)),1)),0)</f>
        <v>384</v>
      </c>
      <c r="Z3" s="159">
        <f>Y3</f>
        <v>384</v>
      </c>
      <c r="AA3" s="92">
        <v>1.25</v>
      </c>
      <c r="AB3" s="157" t="str">
        <f>CONCATENATE($G3, " ",AA$1)</f>
        <v>M60 High</v>
      </c>
      <c r="AC3" s="157">
        <f>VLOOKUP(AB3,LookupM!$A$1:$B$100,2)</f>
        <v>1.2981</v>
      </c>
      <c r="AD3" s="157">
        <f>FLOOR(AC3*AA3,0.01)</f>
        <v>1.62</v>
      </c>
      <c r="AE3" s="157">
        <f>IF(AD3&gt;0, (FLOOR((0.8465*POWER((AD3*100-75),1.42)),1)),0)</f>
        <v>480</v>
      </c>
      <c r="AF3" s="159">
        <f>AE3</f>
        <v>480</v>
      </c>
      <c r="AG3" s="294">
        <v>72</v>
      </c>
      <c r="AH3" s="92">
        <f>IF(AG3&gt;0,AG3+0.14)</f>
        <v>72.14</v>
      </c>
      <c r="AI3" s="157" t="str">
        <f>CONCATENATE($G3, " ",AH$1)</f>
        <v>M60 400</v>
      </c>
      <c r="AJ3" s="157">
        <f>VLOOKUP(AI3,LookupM!$A$1:$B$100,2)</f>
        <v>0.83289999999999997</v>
      </c>
      <c r="AK3" s="157">
        <f>CEILING(AJ3*AH3,0.01)</f>
        <v>60.09</v>
      </c>
      <c r="AL3" s="157">
        <f>IF(AK3&gt;0, (FLOOR((1.53775*POWER((82-AK3),1.81)),1)),0)</f>
        <v>410</v>
      </c>
      <c r="AM3" s="159">
        <f>AL3</f>
        <v>410</v>
      </c>
      <c r="AN3" s="294">
        <v>23.3</v>
      </c>
      <c r="AO3" s="92">
        <f>IF(AN3&gt;0,AN3+0.24)</f>
        <v>23.54</v>
      </c>
      <c r="AP3" s="157" t="str">
        <f>CONCATENATE($G3, " ",AO$1)</f>
        <v>M60 Hurd</v>
      </c>
      <c r="AQ3" s="157">
        <f>VLOOKUP(AP3,LookupM!$A$1:$B$100,2)</f>
        <v>0.94569999999999999</v>
      </c>
      <c r="AR3" s="157">
        <f>CEILING(AQ3*AO3,0.01)</f>
        <v>22.27</v>
      </c>
      <c r="AS3" s="157">
        <f>IF(AR3&gt;0, (FLOOR((5.74352*POWER((28.5-AR3),1.92)),1)),0)</f>
        <v>192</v>
      </c>
      <c r="AT3" s="159">
        <f>AS3</f>
        <v>192</v>
      </c>
      <c r="AU3" s="92">
        <v>19.600000000000001</v>
      </c>
      <c r="AV3" s="157" t="str">
        <f>CONCATENATE($G3, " ",AU$1)</f>
        <v>M60 Disc</v>
      </c>
      <c r="AW3" s="157">
        <f>VLOOKUP(AV3,LookupM!$A$1:$B$100,2)</f>
        <v>0.96530000000000005</v>
      </c>
      <c r="AX3" s="157">
        <f>FLOOR(AW3*AU3,0.01)</f>
        <v>18.91</v>
      </c>
      <c r="AY3" s="157">
        <f>IF(AX3&gt;0, (FLOOR((12.91*POWER((AX3-4),1.1)),1)),0)</f>
        <v>252</v>
      </c>
      <c r="AZ3" s="159">
        <f>AY3</f>
        <v>252</v>
      </c>
      <c r="BA3" s="92">
        <v>1.8</v>
      </c>
      <c r="BB3" s="157" t="str">
        <f>CONCATENATE($G3, " ",BA$1)</f>
        <v>M60 Pole</v>
      </c>
      <c r="BC3" s="157">
        <f>VLOOKUP(BB3,LookupM!$A$1:$B$100,2)</f>
        <v>1.38</v>
      </c>
      <c r="BD3" s="157">
        <f>FLOOR(BC3*BA3,0.01)</f>
        <v>2.48</v>
      </c>
      <c r="BE3" s="157">
        <f>IF(BD3&gt;0, (FLOOR((0.2797*POWER((BD3*100-100),1.35)),1)),0)</f>
        <v>237</v>
      </c>
      <c r="BF3" s="159">
        <f>BE3</f>
        <v>237</v>
      </c>
      <c r="BG3" s="92">
        <v>27.96</v>
      </c>
      <c r="BH3" s="157" t="str">
        <f>CONCATENATE($G3, " ",BG$1)</f>
        <v>M60 Jav</v>
      </c>
      <c r="BI3" s="157">
        <f>VLOOKUP(BH3,LookupM!$A$1:$B$100,2)</f>
        <v>1.3674999999999999</v>
      </c>
      <c r="BJ3" s="157">
        <f>FLOOR(BI3*BG3,0.01)</f>
        <v>38.230000000000004</v>
      </c>
      <c r="BK3" s="157">
        <f>IF(BJ3&gt;0, (FLOOR((10.14*POWER((BJ3-7),1.08)),1)),0)</f>
        <v>417</v>
      </c>
      <c r="BL3" s="159">
        <f>BK3</f>
        <v>417</v>
      </c>
      <c r="BM3" s="97">
        <v>7</v>
      </c>
      <c r="BN3" s="98">
        <v>34.5</v>
      </c>
      <c r="BO3" s="157">
        <f>BM3*60+BN3</f>
        <v>454.5</v>
      </c>
      <c r="BP3" s="157" t="str">
        <f>CONCATENATE($G3, " ",BM$1)</f>
        <v>M60 1500</v>
      </c>
      <c r="BQ3" s="157">
        <f>VLOOKUP(BP3,LookupM!$A$1:$B$100,2)</f>
        <v>0.81740000000000002</v>
      </c>
      <c r="BR3" s="157">
        <f>CEILING(BQ3*BO3,0.01)</f>
        <v>371.51</v>
      </c>
      <c r="BS3" s="157">
        <f>IF(BR3&gt;0, (FLOOR((0.03768*POWER((480-BR3),1.85)),1)),0)</f>
        <v>219</v>
      </c>
      <c r="BT3" s="159">
        <f>BS3</f>
        <v>219</v>
      </c>
      <c r="BU3" s="88"/>
      <c r="BV3" s="160">
        <f>BT3+BL3+T3+AM3+Z3+AF3+AT3+BF3+AZ3+N3</f>
        <v>3667</v>
      </c>
      <c r="BW3" s="88"/>
      <c r="BX3" s="161">
        <f t="shared" ref="BX3:BX20" si="0">RANK(BV3,BV$3:BV$20,0)</f>
        <v>6</v>
      </c>
    </row>
    <row r="4" spans="1:76">
      <c r="A4" s="338">
        <v>2</v>
      </c>
      <c r="B4" s="113"/>
      <c r="C4" s="102" t="s">
        <v>355</v>
      </c>
      <c r="D4" s="102" t="s">
        <v>356</v>
      </c>
      <c r="E4" s="102" t="s">
        <v>419</v>
      </c>
      <c r="F4" s="114" t="s">
        <v>346</v>
      </c>
      <c r="G4" s="165" t="str">
        <f>VLOOKUP(F4,'Other specs'!$A$66:$B$77,2)</f>
        <v>M00</v>
      </c>
      <c r="H4" s="295">
        <v>12.5</v>
      </c>
      <c r="I4" s="93">
        <f t="shared" ref="I4:I20" si="1">IF(H4&gt;0,H4+0.24)</f>
        <v>12.74</v>
      </c>
      <c r="J4" s="102" t="str">
        <f>CONCATENATE($G4, " ",I$1)</f>
        <v>M00 100</v>
      </c>
      <c r="K4" s="102">
        <f>VLOOKUP(J4,LookupM!$A$1:$B$100,2)</f>
        <v>1</v>
      </c>
      <c r="L4" s="102">
        <f>CEILING(K4*I4,0.01)</f>
        <v>12.74</v>
      </c>
      <c r="M4" s="102">
        <f>IF(L4&gt;0, (FLOOR((25.4347*POWER((18-L4),1.81)),1)),0)</f>
        <v>513</v>
      </c>
      <c r="N4" s="108">
        <f>M4</f>
        <v>513</v>
      </c>
      <c r="O4" s="93">
        <v>5.15</v>
      </c>
      <c r="P4" s="102" t="str">
        <f>CONCATENATE($G4, " ",O$1)</f>
        <v>M00 Long</v>
      </c>
      <c r="Q4" s="102">
        <f>VLOOKUP(P4,LookupM!$A$1:$B$100,2)</f>
        <v>1</v>
      </c>
      <c r="R4" s="102">
        <f>FLOOR(Q4*O4,0.01)</f>
        <v>5.15</v>
      </c>
      <c r="S4" s="102">
        <f>IF(R4&gt;0, (FLOOR((0.14354*POWER((R4*100-220),1.4)),1)),0)</f>
        <v>411</v>
      </c>
      <c r="T4" s="108">
        <f>S4</f>
        <v>411</v>
      </c>
      <c r="U4" s="93">
        <v>10.55</v>
      </c>
      <c r="V4" s="102" t="str">
        <f>CONCATENATE($G4, " ",U$1)</f>
        <v>M00 Shot</v>
      </c>
      <c r="W4" s="102">
        <f>VLOOKUP(V4,LookupM!$A$1:$B$100,2)</f>
        <v>1</v>
      </c>
      <c r="X4" s="102">
        <f>FLOOR(W4*U4,0.01)</f>
        <v>10.55</v>
      </c>
      <c r="Y4" s="102">
        <f>IF(X4&gt;0, (FLOOR((51.39*POWER((X4-1.5),1.05)),1)),0)</f>
        <v>519</v>
      </c>
      <c r="Z4" s="108">
        <f>Y4</f>
        <v>519</v>
      </c>
      <c r="AA4" s="93">
        <v>1.49</v>
      </c>
      <c r="AB4" s="102" t="str">
        <f>CONCATENATE($G4, " ",AA$1)</f>
        <v>M00 High</v>
      </c>
      <c r="AC4" s="102">
        <f>VLOOKUP(AB4,LookupM!$A$1:$B$100,2)</f>
        <v>1</v>
      </c>
      <c r="AD4" s="102">
        <f>FLOOR(AC4*AA4,0.01)</f>
        <v>1.49</v>
      </c>
      <c r="AE4" s="102">
        <f>IF(AD4&gt;0, (FLOOR((0.8465*POWER((AD4*100-75),1.42)),1)),0)</f>
        <v>381</v>
      </c>
      <c r="AF4" s="108">
        <f>AE4</f>
        <v>381</v>
      </c>
      <c r="AG4" s="295">
        <v>70</v>
      </c>
      <c r="AH4" s="93">
        <f t="shared" ref="AH4:AH20" si="2">IF(AG4&gt;0,AG4+0.14)</f>
        <v>70.14</v>
      </c>
      <c r="AI4" s="102" t="str">
        <f>CONCATENATE($G4, " ",AH$1)</f>
        <v>M00 400</v>
      </c>
      <c r="AJ4" s="102">
        <f>VLOOKUP(AI4,LookupM!$A$1:$B$100,2)</f>
        <v>1</v>
      </c>
      <c r="AK4" s="102">
        <f>CEILING(AJ4*AH4,0.01)</f>
        <v>70.14</v>
      </c>
      <c r="AL4" s="102">
        <f>IF(AK4&gt;0, (FLOOR((1.53775*POWER((82-AK4),1.81)),1)),0)</f>
        <v>135</v>
      </c>
      <c r="AM4" s="108">
        <f>AL4</f>
        <v>135</v>
      </c>
      <c r="AN4" s="295">
        <v>24.7</v>
      </c>
      <c r="AO4" s="93">
        <f t="shared" ref="AO4:AO20" si="3">IF(AN4&gt;0,AN4+0.24)</f>
        <v>24.939999999999998</v>
      </c>
      <c r="AP4" s="102" t="str">
        <f>CONCATENATE($G4, " ",AO$1)</f>
        <v>M00 Hurd</v>
      </c>
      <c r="AQ4" s="102">
        <f>VLOOKUP(AP4,LookupM!$A$1:$B$100,2)</f>
        <v>1</v>
      </c>
      <c r="AR4" s="102">
        <f>CEILING(AQ4*AO4,0.01)</f>
        <v>24.94</v>
      </c>
      <c r="AS4" s="102">
        <f>IF(AR4&gt;0, (FLOOR((5.74352*POWER((28.5-AR4),1.92)),1)),0)</f>
        <v>65</v>
      </c>
      <c r="AT4" s="108">
        <f>AS4</f>
        <v>65</v>
      </c>
      <c r="AU4" s="93">
        <v>26.57</v>
      </c>
      <c r="AV4" s="102" t="str">
        <f>CONCATENATE($G4, " ",AU$1)</f>
        <v>M00 Disc</v>
      </c>
      <c r="AW4" s="102">
        <f>VLOOKUP(AV4,LookupM!$A$1:$B$100,2)</f>
        <v>1</v>
      </c>
      <c r="AX4" s="102">
        <f>FLOOR(AW4*AU4,0.01)</f>
        <v>26.57</v>
      </c>
      <c r="AY4" s="102">
        <f>IF(AX4&gt;0, (FLOOR((12.91*POWER((AX4-4),1.1)),1)),0)</f>
        <v>397</v>
      </c>
      <c r="AZ4" s="108">
        <f>AY4</f>
        <v>397</v>
      </c>
      <c r="BA4" s="93">
        <v>2</v>
      </c>
      <c r="BB4" s="102" t="str">
        <f>CONCATENATE($G4, " ",BA$1)</f>
        <v>M00 Pole</v>
      </c>
      <c r="BC4" s="102">
        <f>VLOOKUP(BB4,LookupM!$A$1:$B$100,2)</f>
        <v>1</v>
      </c>
      <c r="BD4" s="102">
        <f>FLOOR(BC4*BA4,0.01)</f>
        <v>2</v>
      </c>
      <c r="BE4" s="102">
        <f>IF(BD4&gt;0, (FLOOR((0.2797*POWER((BD4*100-100),1.35)),1)),0)</f>
        <v>140</v>
      </c>
      <c r="BF4" s="108">
        <f>BE4</f>
        <v>140</v>
      </c>
      <c r="BG4" s="93">
        <v>40.340000000000003</v>
      </c>
      <c r="BH4" s="102" t="str">
        <f>CONCATENATE($G4, " ",BG$1)</f>
        <v>M00 Jav</v>
      </c>
      <c r="BI4" s="102">
        <f>VLOOKUP(BH4,LookupM!$A$1:$B$100,2)</f>
        <v>1</v>
      </c>
      <c r="BJ4" s="102">
        <f>FLOOR(BI4*BG4,0.01)</f>
        <v>40.340000000000003</v>
      </c>
      <c r="BK4" s="102">
        <f>IF(BJ4&gt;0, (FLOOR((10.14*POWER((BJ4-7),1.08)),1)),0)</f>
        <v>447</v>
      </c>
      <c r="BL4" s="108">
        <f>BK4</f>
        <v>447</v>
      </c>
      <c r="BM4" s="99">
        <v>7</v>
      </c>
      <c r="BN4" s="63">
        <v>1.8</v>
      </c>
      <c r="BO4" s="102">
        <f>BM4*60+BN4</f>
        <v>421.8</v>
      </c>
      <c r="BP4" s="102" t="str">
        <f>CONCATENATE($G4, " ",BM$1)</f>
        <v>M00 1500</v>
      </c>
      <c r="BQ4" s="102">
        <f>VLOOKUP(BP4,LookupM!$A$1:$B$100,2)</f>
        <v>1</v>
      </c>
      <c r="BR4" s="102">
        <f>CEILING(BQ4*BO4,0.01)</f>
        <v>421.8</v>
      </c>
      <c r="BS4" s="102">
        <f>IF(BR4&gt;0, (FLOOR((0.03768*POWER((480-BR4),1.85)),1)),0)</f>
        <v>69</v>
      </c>
      <c r="BT4" s="108">
        <f>BS4</f>
        <v>69</v>
      </c>
      <c r="BU4" s="88"/>
      <c r="BV4" s="103">
        <f>BT4+BL4+T4+AM4+Z4+AF4+AT4+BF4+AZ4+N4</f>
        <v>3077</v>
      </c>
      <c r="BW4" s="88"/>
      <c r="BX4" s="105">
        <f t="shared" si="0"/>
        <v>12</v>
      </c>
    </row>
    <row r="5" spans="1:76" ht="14.25" thickBot="1">
      <c r="A5" s="338">
        <v>2</v>
      </c>
      <c r="B5" s="113"/>
      <c r="C5" s="102" t="s">
        <v>354</v>
      </c>
      <c r="D5" s="102" t="s">
        <v>403</v>
      </c>
      <c r="E5" s="102" t="s">
        <v>415</v>
      </c>
      <c r="F5" s="114" t="s">
        <v>163</v>
      </c>
      <c r="G5" s="165" t="str">
        <f>VLOOKUP(F5,'Other specs'!$A$66:$B$77,2)</f>
        <v>M35</v>
      </c>
      <c r="H5" s="295">
        <v>14.1</v>
      </c>
      <c r="I5" s="93">
        <f t="shared" si="1"/>
        <v>14.34</v>
      </c>
      <c r="J5" s="102" t="str">
        <f>CONCATENATE($G5, " ",I$1)</f>
        <v>M35 100</v>
      </c>
      <c r="K5" s="102">
        <f>VLOOKUP(J5,LookupM!$A$1:$B$100,2)</f>
        <v>0.99990000000000001</v>
      </c>
      <c r="L5" s="102">
        <f>CEILING(K5*I5,0.01)</f>
        <v>14.34</v>
      </c>
      <c r="M5" s="102">
        <f>IF(L5&gt;0, (FLOOR((25.4347*POWER((18-L5),1.81)),1)),0)</f>
        <v>266</v>
      </c>
      <c r="N5" s="108">
        <f>M5</f>
        <v>266</v>
      </c>
      <c r="O5" s="93">
        <v>4.5199999999999996</v>
      </c>
      <c r="P5" s="102" t="str">
        <f>CONCATENATE($G5, " ",O$1)</f>
        <v>M35 Long</v>
      </c>
      <c r="Q5" s="102">
        <f>VLOOKUP(P5,LookupM!$A$1:$B$100,2)</f>
        <v>1.0385</v>
      </c>
      <c r="R5" s="102">
        <f>FLOOR(Q5*O5,0.01)</f>
        <v>4.6900000000000004</v>
      </c>
      <c r="S5" s="102">
        <f>IF(R5&gt;0, (FLOOR((0.14354*POWER((R5*100-220),1.4)),1)),0)</f>
        <v>324</v>
      </c>
      <c r="T5" s="108">
        <f>S5</f>
        <v>324</v>
      </c>
      <c r="U5" s="93">
        <v>9.67</v>
      </c>
      <c r="V5" s="102" t="str">
        <f>CONCATENATE($G5, " ",U$1)</f>
        <v>M35 Shot</v>
      </c>
      <c r="W5" s="102">
        <f>VLOOKUP(V5,LookupM!$A$1:$B$100,2)</f>
        <v>1.0462</v>
      </c>
      <c r="X5" s="102">
        <f>FLOOR(W5*U5,0.01)</f>
        <v>10.11</v>
      </c>
      <c r="Y5" s="102">
        <f>IF(X5&gt;0, (FLOOR((51.39*POWER((X5-1.5),1.05)),1)),0)</f>
        <v>492</v>
      </c>
      <c r="Z5" s="108">
        <f>Y5</f>
        <v>492</v>
      </c>
      <c r="AA5" s="93">
        <v>1.55</v>
      </c>
      <c r="AB5" s="102" t="str">
        <f>CONCATENATE($G5, " ",AA$1)</f>
        <v>M35 High</v>
      </c>
      <c r="AC5" s="102">
        <f>VLOOKUP(AB5,LookupM!$A$1:$B$100,2)</f>
        <v>1.0136000000000001</v>
      </c>
      <c r="AD5" s="102">
        <f>FLOOR(AC5*AA5,0.01)</f>
        <v>1.57</v>
      </c>
      <c r="AE5" s="102">
        <f>IF(AD5&gt;0, (FLOOR((0.8465*POWER((AD5*100-75),1.42)),1)),0)</f>
        <v>441</v>
      </c>
      <c r="AF5" s="108">
        <f>AE5</f>
        <v>441</v>
      </c>
      <c r="AG5" s="295">
        <v>79.599999999999994</v>
      </c>
      <c r="AH5" s="93">
        <f t="shared" si="2"/>
        <v>79.739999999999995</v>
      </c>
      <c r="AI5" s="102" t="str">
        <f>CONCATENATE($G5, " ",AH$1)</f>
        <v>M35 400</v>
      </c>
      <c r="AJ5" s="102">
        <f>VLOOKUP(AI5,LookupM!$A$1:$B$100,2)</f>
        <v>0.98240000000000005</v>
      </c>
      <c r="AK5" s="102">
        <f>CEILING(AJ5*AH5,0.01)</f>
        <v>78.34</v>
      </c>
      <c r="AL5" s="102">
        <f>IF(AK5&gt;0, (FLOOR((1.53775*POWER((82-AK5),1.81)),1)),0)</f>
        <v>16</v>
      </c>
      <c r="AM5" s="108">
        <f>AL5</f>
        <v>16</v>
      </c>
      <c r="AN5" s="295">
        <v>21</v>
      </c>
      <c r="AO5" s="93">
        <f t="shared" si="3"/>
        <v>21.24</v>
      </c>
      <c r="AP5" s="102" t="str">
        <f>CONCATENATE($G5, " ",AO$1)</f>
        <v>M35 Hurd</v>
      </c>
      <c r="AQ5" s="102">
        <f>VLOOKUP(AP5,LookupM!$A$1:$B$100,2)</f>
        <v>0.99570000000000003</v>
      </c>
      <c r="AR5" s="102">
        <f>CEILING(AQ5*AO5,0.01)</f>
        <v>21.150000000000002</v>
      </c>
      <c r="AS5" s="102">
        <f>IF(AR5&gt;0, (FLOOR((5.74352*POWER((28.5-AR5),1.92)),1)),0)</f>
        <v>264</v>
      </c>
      <c r="AT5" s="108">
        <f>AS5</f>
        <v>264</v>
      </c>
      <c r="AU5" s="93">
        <v>28.04</v>
      </c>
      <c r="AV5" s="102" t="str">
        <f>CONCATENATE($G5, " ",AU$1)</f>
        <v>M35 Disc</v>
      </c>
      <c r="AW5" s="102">
        <f>VLOOKUP(AV5,LookupM!$A$1:$B$100,2)</f>
        <v>1</v>
      </c>
      <c r="AX5" s="102">
        <f>FLOOR(AW5*AU5,0.01)</f>
        <v>28.04</v>
      </c>
      <c r="AY5" s="102">
        <f>IF(AX5&gt;0, (FLOOR((12.91*POWER((AX5-4),1.1)),1)),0)</f>
        <v>426</v>
      </c>
      <c r="AZ5" s="108">
        <f>AY5</f>
        <v>426</v>
      </c>
      <c r="BA5" s="93">
        <v>2</v>
      </c>
      <c r="BB5" s="102" t="str">
        <f>CONCATENATE($G5, " ",BA$1)</f>
        <v>M35 Pole</v>
      </c>
      <c r="BC5" s="102">
        <f>VLOOKUP(BB5,LookupM!$A$1:$B$100,2)</f>
        <v>1.0128999999999999</v>
      </c>
      <c r="BD5" s="102">
        <f>FLOOR(BC5*BA5,0.01)</f>
        <v>2.02</v>
      </c>
      <c r="BE5" s="102">
        <f>IF(BD5&gt;0, (FLOOR((0.2797*POWER((BD5*100-100),1.35)),1)),0)</f>
        <v>143</v>
      </c>
      <c r="BF5" s="108">
        <f>BE5</f>
        <v>143</v>
      </c>
      <c r="BG5" s="93">
        <v>32.619999999999997</v>
      </c>
      <c r="BH5" s="102" t="str">
        <f>CONCATENATE($G5, " ",BG$1)</f>
        <v>M35 Jav</v>
      </c>
      <c r="BI5" s="102">
        <f>VLOOKUP(BH5,LookupM!$A$1:$B$100,2)</f>
        <v>1.0438000000000001</v>
      </c>
      <c r="BJ5" s="102">
        <f>FLOOR(BI5*BG5,0.01)</f>
        <v>34.04</v>
      </c>
      <c r="BK5" s="102">
        <f>IF(BJ5&gt;0, (FLOOR((10.14*POWER((BJ5-7),1.08)),1)),0)</f>
        <v>356</v>
      </c>
      <c r="BL5" s="108">
        <f>BK5</f>
        <v>356</v>
      </c>
      <c r="BM5" s="99">
        <v>8</v>
      </c>
      <c r="BN5" s="63">
        <v>1.4</v>
      </c>
      <c r="BO5" s="102">
        <f>BM5*60+BN5</f>
        <v>481.4</v>
      </c>
      <c r="BP5" s="102" t="str">
        <f>CONCATENATE($G5, " ",BM$1)</f>
        <v>M35 1500</v>
      </c>
      <c r="BQ5" s="102">
        <f>VLOOKUP(BP5,LookupM!$A$1:$B$100,2)</f>
        <v>0.9849</v>
      </c>
      <c r="BR5" s="102">
        <f>CEILING(BQ5*BO5,0.01)</f>
        <v>474.14</v>
      </c>
      <c r="BS5" s="102">
        <f>IF(BR5&gt;0, (FLOOR((0.03768*POWER((480-BR5),1.85)),1)),0)</f>
        <v>0</v>
      </c>
      <c r="BT5" s="108">
        <f>BS5</f>
        <v>0</v>
      </c>
      <c r="BU5" s="88"/>
      <c r="BV5" s="103">
        <f>BT5+BL5+T5+AM5+Z5+AF5+AT5+BF5+AZ5+N5</f>
        <v>2728</v>
      </c>
      <c r="BW5" s="88"/>
      <c r="BX5" s="105">
        <f t="shared" si="0"/>
        <v>15</v>
      </c>
    </row>
    <row r="6" spans="1:76">
      <c r="A6" s="155">
        <v>3</v>
      </c>
      <c r="B6" s="156"/>
      <c r="C6" s="157" t="s">
        <v>437</v>
      </c>
      <c r="D6" s="157" t="s">
        <v>438</v>
      </c>
      <c r="E6" s="157" t="s">
        <v>496</v>
      </c>
      <c r="F6" s="158" t="s">
        <v>168</v>
      </c>
      <c r="G6" s="158" t="str">
        <f>VLOOKUP(F6,'Other specs'!$A$66:$B$77,2)</f>
        <v>M60</v>
      </c>
      <c r="H6" s="294">
        <v>17.3</v>
      </c>
      <c r="I6" s="92">
        <f t="shared" si="1"/>
        <v>17.54</v>
      </c>
      <c r="J6" s="157" t="str">
        <f t="shared" ref="J6:J20" si="4">CONCATENATE($G6, " ",I$1)</f>
        <v>M60 100</v>
      </c>
      <c r="K6" s="157">
        <f>VLOOKUP(J6,LookupM!$A$1:$B$100,2)</f>
        <v>0.84289999999999998</v>
      </c>
      <c r="L6" s="157">
        <f t="shared" ref="L6:L20" si="5">CEILING(K6*I6,0.01)</f>
        <v>14.790000000000001</v>
      </c>
      <c r="M6" s="157">
        <f t="shared" ref="M6:M20" si="6">IF(L6&gt;0, (FLOOR((25.4347*POWER((18-L6),1.81)),1)),0)</f>
        <v>209</v>
      </c>
      <c r="N6" s="159">
        <f t="shared" ref="N6:N20" si="7">M6</f>
        <v>209</v>
      </c>
      <c r="O6" s="92">
        <v>3.24</v>
      </c>
      <c r="P6" s="157" t="str">
        <f t="shared" ref="P6:P20" si="8">CONCATENATE($G6, " ",O$1)</f>
        <v>M60 Long</v>
      </c>
      <c r="Q6" s="157">
        <f>VLOOKUP(P6,LookupM!$A$1:$B$100,2)</f>
        <v>1.3875999999999999</v>
      </c>
      <c r="R6" s="157">
        <f t="shared" ref="R6:R20" si="9">FLOOR(Q6*O6,0.01)</f>
        <v>4.49</v>
      </c>
      <c r="S6" s="157">
        <f t="shared" ref="S6:S20" si="10">IF(R6&gt;0, (FLOOR((0.14354*POWER((R6*100-220),1.4)),1)),0)</f>
        <v>288</v>
      </c>
      <c r="T6" s="159">
        <f t="shared" ref="T6:T20" si="11">S6</f>
        <v>288</v>
      </c>
      <c r="U6" s="92">
        <v>6.69</v>
      </c>
      <c r="V6" s="157" t="str">
        <f t="shared" ref="V6:V20" si="12">CONCATENATE($G6, " ",U$1)</f>
        <v>M60 Shot</v>
      </c>
      <c r="W6" s="157">
        <f>VLOOKUP(V6,LookupM!$A$1:$B$100,2)</f>
        <v>1.2252000000000001</v>
      </c>
      <c r="X6" s="157">
        <f t="shared" ref="X6:X20" si="13">FLOOR(W6*U6,0.01)</f>
        <v>8.19</v>
      </c>
      <c r="Y6" s="157">
        <f t="shared" ref="Y6:Y20" si="14">IF(X6&gt;0, (FLOOR((51.39*POWER((X6-1.5),1.05)),1)),0)</f>
        <v>378</v>
      </c>
      <c r="Z6" s="159">
        <f t="shared" ref="Z6:Z20" si="15">Y6</f>
        <v>378</v>
      </c>
      <c r="AA6" s="92">
        <v>1.1599999999999999</v>
      </c>
      <c r="AB6" s="157" t="str">
        <f t="shared" ref="AB6:AB20" si="16">CONCATENATE($G6, " ",AA$1)</f>
        <v>M60 High</v>
      </c>
      <c r="AC6" s="157">
        <f>VLOOKUP(AB6,LookupM!$A$1:$B$100,2)</f>
        <v>1.2981</v>
      </c>
      <c r="AD6" s="157">
        <f t="shared" ref="AD6:AD20" si="17">FLOOR(AC6*AA6,0.01)</f>
        <v>1.5</v>
      </c>
      <c r="AE6" s="157">
        <f t="shared" ref="AE6:AE20" si="18">IF(AD6&gt;0, (FLOOR((0.8465*POWER((AD6*100-75),1.42)),1)),0)</f>
        <v>389</v>
      </c>
      <c r="AF6" s="159">
        <f t="shared" ref="AF6:AF20" si="19">AE6</f>
        <v>389</v>
      </c>
      <c r="AG6" s="294">
        <v>81.900000000000006</v>
      </c>
      <c r="AH6" s="92">
        <f t="shared" si="2"/>
        <v>82.04</v>
      </c>
      <c r="AI6" s="157" t="str">
        <f t="shared" ref="AI6:AI20" si="20">CONCATENATE($G6, " ",AH$1)</f>
        <v>M60 400</v>
      </c>
      <c r="AJ6" s="157">
        <f>VLOOKUP(AI6,LookupM!$A$1:$B$100,2)</f>
        <v>0.83289999999999997</v>
      </c>
      <c r="AK6" s="157">
        <f t="shared" ref="AK6:AK20" si="21">CEILING(AJ6*AH6,0.01)</f>
        <v>68.34</v>
      </c>
      <c r="AL6" s="157">
        <f t="shared" ref="AL6:AL20" si="22">IF(AK6&gt;0, (FLOOR((1.53775*POWER((82-AK6),1.81)),1)),0)</f>
        <v>174</v>
      </c>
      <c r="AM6" s="159">
        <f t="shared" ref="AM6:AM20" si="23">AL6</f>
        <v>174</v>
      </c>
      <c r="AN6" s="294">
        <v>28.2</v>
      </c>
      <c r="AO6" s="92">
        <f t="shared" si="3"/>
        <v>28.439999999999998</v>
      </c>
      <c r="AP6" s="157" t="str">
        <f t="shared" ref="AP6:AP20" si="24">CONCATENATE($G6, " ",AO$1)</f>
        <v>M60 Hurd</v>
      </c>
      <c r="AQ6" s="157">
        <f>VLOOKUP(AP6,LookupM!$A$1:$B$100,2)</f>
        <v>0.94569999999999999</v>
      </c>
      <c r="AR6" s="157">
        <f t="shared" ref="AR6:AR20" si="25">CEILING(AQ6*AO6,0.01)</f>
        <v>26.900000000000002</v>
      </c>
      <c r="AS6" s="157">
        <f t="shared" ref="AS6:AS20" si="26">IF(AR6&gt;0, (FLOOR((5.74352*POWER((28.5-AR6),1.92)),1)),0)</f>
        <v>14</v>
      </c>
      <c r="AT6" s="159">
        <f t="shared" ref="AT6:AT20" si="27">AS6</f>
        <v>14</v>
      </c>
      <c r="AU6" s="92">
        <v>18.010000000000002</v>
      </c>
      <c r="AV6" s="157" t="str">
        <f t="shared" ref="AV6:AV20" si="28">CONCATENATE($G6, " ",AU$1)</f>
        <v>M60 Disc</v>
      </c>
      <c r="AW6" s="157">
        <f>VLOOKUP(AV6,LookupM!$A$1:$B$100,2)</f>
        <v>0.96530000000000005</v>
      </c>
      <c r="AX6" s="157">
        <f t="shared" ref="AX6:AX20" si="29">FLOOR(AW6*AU6,0.01)</f>
        <v>17.38</v>
      </c>
      <c r="AY6" s="157">
        <f t="shared" ref="AY6:AY20" si="30">IF(AX6&gt;0, (FLOOR((12.91*POWER((AX6-4),1.1)),1)),0)</f>
        <v>223</v>
      </c>
      <c r="AZ6" s="159">
        <f t="shared" ref="AZ6:AZ20" si="31">AY6</f>
        <v>223</v>
      </c>
      <c r="BA6" s="92">
        <v>0</v>
      </c>
      <c r="BB6" s="157" t="str">
        <f t="shared" ref="BB6:BB20" si="32">CONCATENATE($G6, " ",BA$1)</f>
        <v>M60 Pole</v>
      </c>
      <c r="BC6" s="157">
        <f>VLOOKUP(BB6,LookupM!$A$1:$B$100,2)</f>
        <v>1.38</v>
      </c>
      <c r="BD6" s="157">
        <f t="shared" ref="BD6:BD20" si="33">FLOOR(BC6*BA6,0.01)</f>
        <v>0</v>
      </c>
      <c r="BE6" s="157">
        <f t="shared" ref="BE6:BE20" si="34">IF(BD6&gt;0, (FLOOR((0.2797*POWER((BD6*100-100),1.35)),1)),0)</f>
        <v>0</v>
      </c>
      <c r="BF6" s="159">
        <f t="shared" ref="BF6:BF20" si="35">BE6</f>
        <v>0</v>
      </c>
      <c r="BG6" s="92">
        <v>18.100000000000001</v>
      </c>
      <c r="BH6" s="157" t="str">
        <f t="shared" ref="BH6:BH20" si="36">CONCATENATE($G6, " ",BG$1)</f>
        <v>M60 Jav</v>
      </c>
      <c r="BI6" s="157">
        <f>VLOOKUP(BH6,LookupM!$A$1:$B$100,2)</f>
        <v>1.3674999999999999</v>
      </c>
      <c r="BJ6" s="157">
        <f t="shared" ref="BJ6:BJ20" si="37">FLOOR(BI6*BG6,0.01)</f>
        <v>24.75</v>
      </c>
      <c r="BK6" s="157">
        <f t="shared" ref="BK6:BK20" si="38">IF(BJ6&gt;0, (FLOOR((10.14*POWER((BJ6-7),1.08)),1)),0)</f>
        <v>226</v>
      </c>
      <c r="BL6" s="159">
        <f t="shared" ref="BL6:BL20" si="39">BK6</f>
        <v>226</v>
      </c>
      <c r="BM6" s="97">
        <v>6</v>
      </c>
      <c r="BN6" s="98">
        <v>17.399999999999999</v>
      </c>
      <c r="BO6" s="157">
        <f t="shared" ref="BO6:BO20" si="40">BM6*60+BN6</f>
        <v>377.4</v>
      </c>
      <c r="BP6" s="157" t="str">
        <f t="shared" ref="BP6:BP20" si="41">CONCATENATE($G6, " ",BM$1)</f>
        <v>M60 1500</v>
      </c>
      <c r="BQ6" s="157">
        <f>VLOOKUP(BP6,LookupM!$A$1:$B$100,2)</f>
        <v>0.81740000000000002</v>
      </c>
      <c r="BR6" s="157">
        <f t="shared" ref="BR6:BR20" si="42">CEILING(BQ6*BO6,0.01)</f>
        <v>308.49</v>
      </c>
      <c r="BS6" s="157">
        <f t="shared" ref="BS6:BS20" si="43">IF(BR6&gt;0, (FLOOR((0.03768*POWER((480-BR6),1.85)),1)),0)</f>
        <v>512</v>
      </c>
      <c r="BT6" s="159">
        <f t="shared" ref="BT6:BT20" si="44">BS6</f>
        <v>512</v>
      </c>
      <c r="BU6" s="88"/>
      <c r="BV6" s="160">
        <f t="shared" ref="BV6:BV20" si="45">BT6+BL6+T6+AM6+Z6+AF6+AT6+BF6+AZ6+N6</f>
        <v>2413</v>
      </c>
      <c r="BW6" s="88"/>
      <c r="BX6" s="161">
        <f t="shared" si="0"/>
        <v>16</v>
      </c>
    </row>
    <row r="7" spans="1:76">
      <c r="A7" s="111">
        <v>3</v>
      </c>
      <c r="B7" s="113"/>
      <c r="C7" s="102" t="s">
        <v>425</v>
      </c>
      <c r="D7" s="102" t="s">
        <v>426</v>
      </c>
      <c r="E7" s="102" t="s">
        <v>427</v>
      </c>
      <c r="F7" s="114" t="s">
        <v>168</v>
      </c>
      <c r="G7" s="114" t="str">
        <f>VLOOKUP(F7,'Other specs'!$A$66:$B$77,2)</f>
        <v>M60</v>
      </c>
      <c r="H7" s="295">
        <v>15.6</v>
      </c>
      <c r="I7" s="93">
        <f t="shared" si="1"/>
        <v>15.84</v>
      </c>
      <c r="J7" s="102" t="str">
        <f t="shared" si="4"/>
        <v>M60 100</v>
      </c>
      <c r="K7" s="102">
        <f>VLOOKUP(J7,LookupM!$A$1:$B$100,2)</f>
        <v>0.84289999999999998</v>
      </c>
      <c r="L7" s="102">
        <f t="shared" si="5"/>
        <v>13.36</v>
      </c>
      <c r="M7" s="102">
        <f t="shared" si="6"/>
        <v>409</v>
      </c>
      <c r="N7" s="108">
        <f t="shared" si="7"/>
        <v>409</v>
      </c>
      <c r="O7" s="93">
        <v>3.74</v>
      </c>
      <c r="P7" s="102" t="str">
        <f t="shared" si="8"/>
        <v>M60 Long</v>
      </c>
      <c r="Q7" s="102">
        <f>VLOOKUP(P7,LookupM!$A$1:$B$100,2)</f>
        <v>1.3875999999999999</v>
      </c>
      <c r="R7" s="102">
        <f t="shared" si="9"/>
        <v>5.18</v>
      </c>
      <c r="S7" s="102">
        <f t="shared" si="10"/>
        <v>417</v>
      </c>
      <c r="T7" s="108">
        <f t="shared" si="11"/>
        <v>417</v>
      </c>
      <c r="U7" s="93">
        <v>7.73</v>
      </c>
      <c r="V7" s="102" t="str">
        <f t="shared" si="12"/>
        <v>M60 Shot</v>
      </c>
      <c r="W7" s="102">
        <f>VLOOKUP(V7,LookupM!$A$1:$B$100,2)</f>
        <v>1.2252000000000001</v>
      </c>
      <c r="X7" s="102">
        <f t="shared" si="13"/>
        <v>9.4700000000000006</v>
      </c>
      <c r="Y7" s="102">
        <f t="shared" si="14"/>
        <v>454</v>
      </c>
      <c r="Z7" s="108">
        <f t="shared" si="15"/>
        <v>454</v>
      </c>
      <c r="AA7" s="93">
        <v>1.28</v>
      </c>
      <c r="AB7" s="102" t="str">
        <f t="shared" si="16"/>
        <v>M60 High</v>
      </c>
      <c r="AC7" s="102">
        <f>VLOOKUP(AB7,LookupM!$A$1:$B$100,2)</f>
        <v>1.2981</v>
      </c>
      <c r="AD7" s="102">
        <f t="shared" si="17"/>
        <v>1.6600000000000001</v>
      </c>
      <c r="AE7" s="102">
        <f t="shared" si="18"/>
        <v>512</v>
      </c>
      <c r="AF7" s="108">
        <f t="shared" si="19"/>
        <v>512</v>
      </c>
      <c r="AG7" s="295">
        <v>80</v>
      </c>
      <c r="AH7" s="93">
        <f t="shared" si="2"/>
        <v>80.14</v>
      </c>
      <c r="AI7" s="102" t="str">
        <f t="shared" si="20"/>
        <v>M60 400</v>
      </c>
      <c r="AJ7" s="102">
        <f>VLOOKUP(AI7,LookupM!$A$1:$B$100,2)</f>
        <v>0.83289999999999997</v>
      </c>
      <c r="AK7" s="102">
        <f t="shared" si="21"/>
        <v>66.75</v>
      </c>
      <c r="AL7" s="102">
        <f t="shared" si="22"/>
        <v>213</v>
      </c>
      <c r="AM7" s="108">
        <f t="shared" si="23"/>
        <v>213</v>
      </c>
      <c r="AN7" s="295">
        <v>24.1</v>
      </c>
      <c r="AO7" s="93">
        <f t="shared" si="3"/>
        <v>24.34</v>
      </c>
      <c r="AP7" s="102" t="str">
        <f t="shared" si="24"/>
        <v>M60 Hurd</v>
      </c>
      <c r="AQ7" s="102">
        <f>VLOOKUP(AP7,LookupM!$A$1:$B$100,2)</f>
        <v>0.94569999999999999</v>
      </c>
      <c r="AR7" s="102">
        <f t="shared" si="25"/>
        <v>23.02</v>
      </c>
      <c r="AS7" s="102">
        <f t="shared" si="26"/>
        <v>150</v>
      </c>
      <c r="AT7" s="108">
        <f t="shared" si="27"/>
        <v>150</v>
      </c>
      <c r="AU7" s="93">
        <v>22.66</v>
      </c>
      <c r="AV7" s="102" t="str">
        <f t="shared" si="28"/>
        <v>M60 Disc</v>
      </c>
      <c r="AW7" s="102">
        <f>VLOOKUP(AV7,LookupM!$A$1:$B$100,2)</f>
        <v>0.96530000000000005</v>
      </c>
      <c r="AX7" s="102">
        <f t="shared" si="29"/>
        <v>21.87</v>
      </c>
      <c r="AY7" s="102">
        <f t="shared" si="30"/>
        <v>307</v>
      </c>
      <c r="AZ7" s="108">
        <f t="shared" si="31"/>
        <v>307</v>
      </c>
      <c r="BA7" s="93">
        <v>2.2999999999999998</v>
      </c>
      <c r="BB7" s="102" t="str">
        <f t="shared" si="32"/>
        <v>M60 Pole</v>
      </c>
      <c r="BC7" s="102">
        <f>VLOOKUP(BB7,LookupM!$A$1:$B$100,2)</f>
        <v>1.38</v>
      </c>
      <c r="BD7" s="102">
        <f t="shared" si="33"/>
        <v>3.17</v>
      </c>
      <c r="BE7" s="102">
        <f t="shared" si="34"/>
        <v>398</v>
      </c>
      <c r="BF7" s="108">
        <f t="shared" si="35"/>
        <v>398</v>
      </c>
      <c r="BG7" s="93">
        <v>21.08</v>
      </c>
      <c r="BH7" s="102" t="str">
        <f t="shared" si="36"/>
        <v>M60 Jav</v>
      </c>
      <c r="BI7" s="102">
        <f>VLOOKUP(BH7,LookupM!$A$1:$B$100,2)</f>
        <v>1.3674999999999999</v>
      </c>
      <c r="BJ7" s="102">
        <f t="shared" si="37"/>
        <v>28.82</v>
      </c>
      <c r="BK7" s="102">
        <f t="shared" si="38"/>
        <v>283</v>
      </c>
      <c r="BL7" s="108">
        <f t="shared" si="39"/>
        <v>283</v>
      </c>
      <c r="BM7" s="99">
        <v>7</v>
      </c>
      <c r="BN7" s="63">
        <v>36.5</v>
      </c>
      <c r="BO7" s="102">
        <f t="shared" si="40"/>
        <v>456.5</v>
      </c>
      <c r="BP7" s="102" t="str">
        <f t="shared" si="41"/>
        <v>M60 1500</v>
      </c>
      <c r="BQ7" s="102">
        <f>VLOOKUP(BP7,LookupM!$A$1:$B$100,2)</f>
        <v>0.81740000000000002</v>
      </c>
      <c r="BR7" s="102">
        <f t="shared" si="42"/>
        <v>373.15000000000003</v>
      </c>
      <c r="BS7" s="102">
        <f t="shared" si="43"/>
        <v>213</v>
      </c>
      <c r="BT7" s="108">
        <f t="shared" si="44"/>
        <v>213</v>
      </c>
      <c r="BU7" s="88"/>
      <c r="BV7" s="103">
        <f t="shared" si="45"/>
        <v>3356</v>
      </c>
      <c r="BW7" s="88"/>
      <c r="BX7" s="105">
        <f t="shared" si="0"/>
        <v>8</v>
      </c>
    </row>
    <row r="8" spans="1:76" ht="14.25" thickBot="1">
      <c r="A8" s="111">
        <v>3</v>
      </c>
      <c r="B8" s="113"/>
      <c r="C8" s="102" t="s">
        <v>357</v>
      </c>
      <c r="D8" s="102" t="s">
        <v>439</v>
      </c>
      <c r="E8" s="102" t="s">
        <v>419</v>
      </c>
      <c r="F8" s="114" t="s">
        <v>168</v>
      </c>
      <c r="G8" s="114" t="str">
        <f>VLOOKUP(F8,'Other specs'!$A$66:$B$77,2)</f>
        <v>M60</v>
      </c>
      <c r="H8" s="295">
        <v>14.1</v>
      </c>
      <c r="I8" s="93">
        <f t="shared" si="1"/>
        <v>14.34</v>
      </c>
      <c r="J8" s="102" t="str">
        <f>CONCATENATE($G8, " ",I$1)</f>
        <v>M60 100</v>
      </c>
      <c r="K8" s="102">
        <f>VLOOKUP(J8,LookupM!$A$1:$B$100,2)</f>
        <v>0.84289999999999998</v>
      </c>
      <c r="L8" s="102">
        <f>CEILING(K8*I8,0.01)</f>
        <v>12.09</v>
      </c>
      <c r="M8" s="102">
        <f>IF(L8&gt;0, (FLOOR((25.4347*POWER((18-L8),1.81)),1)),0)</f>
        <v>633</v>
      </c>
      <c r="N8" s="108">
        <f>M8</f>
        <v>633</v>
      </c>
      <c r="O8" s="93">
        <v>4.47</v>
      </c>
      <c r="P8" s="102" t="str">
        <f>CONCATENATE($G8, " ",O$1)</f>
        <v>M60 Long</v>
      </c>
      <c r="Q8" s="102">
        <f>VLOOKUP(P8,LookupM!$A$1:$B$100,2)</f>
        <v>1.3875999999999999</v>
      </c>
      <c r="R8" s="102">
        <f>FLOOR(Q8*O8,0.01)</f>
        <v>6.2</v>
      </c>
      <c r="S8" s="102">
        <f>IF(R8&gt;0, (FLOOR((0.14354*POWER((R8*100-220),1.4)),1)),0)</f>
        <v>630</v>
      </c>
      <c r="T8" s="108">
        <f>S8</f>
        <v>630</v>
      </c>
      <c r="U8" s="93">
        <v>8.66</v>
      </c>
      <c r="V8" s="102" t="str">
        <f>CONCATENATE($G8, " ",U$1)</f>
        <v>M60 Shot</v>
      </c>
      <c r="W8" s="102">
        <f>VLOOKUP(V8,LookupM!$A$1:$B$100,2)</f>
        <v>1.2252000000000001</v>
      </c>
      <c r="X8" s="102">
        <f>FLOOR(W8*U8,0.01)</f>
        <v>10.61</v>
      </c>
      <c r="Y8" s="102">
        <f>IF(X8&gt;0, (FLOOR((51.39*POWER((X8-1.5),1.05)),1)),0)</f>
        <v>522</v>
      </c>
      <c r="Z8" s="108">
        <f>Y8</f>
        <v>522</v>
      </c>
      <c r="AA8" s="93">
        <v>1.52</v>
      </c>
      <c r="AB8" s="102" t="str">
        <f>CONCATENATE($G8, " ",AA$1)</f>
        <v>M60 High</v>
      </c>
      <c r="AC8" s="102">
        <f>VLOOKUP(AB8,LookupM!$A$1:$B$100,2)</f>
        <v>1.2981</v>
      </c>
      <c r="AD8" s="102">
        <f>FLOOR(AC8*AA8,0.01)</f>
        <v>1.97</v>
      </c>
      <c r="AE8" s="102">
        <f>IF(AD8&gt;0, (FLOOR((0.8465*POWER((AD8*100-75),1.42)),1)),0)</f>
        <v>776</v>
      </c>
      <c r="AF8" s="108">
        <f>AE8</f>
        <v>776</v>
      </c>
      <c r="AG8" s="295">
        <v>66.5</v>
      </c>
      <c r="AH8" s="93">
        <f t="shared" si="2"/>
        <v>66.64</v>
      </c>
      <c r="AI8" s="102" t="str">
        <f>CONCATENATE($G8, " ",AH$1)</f>
        <v>M60 400</v>
      </c>
      <c r="AJ8" s="102">
        <f>VLOOKUP(AI8,LookupM!$A$1:$B$100,2)</f>
        <v>0.83289999999999997</v>
      </c>
      <c r="AK8" s="102">
        <f>CEILING(AJ8*AH8,0.01)</f>
        <v>55.51</v>
      </c>
      <c r="AL8" s="102">
        <f>IF(AK8&gt;0, (FLOOR((1.53775*POWER((82-AK8),1.81)),1)),0)</f>
        <v>578</v>
      </c>
      <c r="AM8" s="108">
        <f>AL8</f>
        <v>578</v>
      </c>
      <c r="AN8" s="295">
        <v>24</v>
      </c>
      <c r="AO8" s="93">
        <f t="shared" si="3"/>
        <v>24.24</v>
      </c>
      <c r="AP8" s="102" t="str">
        <f>CONCATENATE($G8, " ",AO$1)</f>
        <v>M60 Hurd</v>
      </c>
      <c r="AQ8" s="102">
        <f>VLOOKUP(AP8,LookupM!$A$1:$B$100,2)</f>
        <v>0.94569999999999999</v>
      </c>
      <c r="AR8" s="102">
        <f>CEILING(AQ8*AO8,0.01)</f>
        <v>22.93</v>
      </c>
      <c r="AS8" s="102">
        <f>IF(AR8&gt;0, (FLOOR((5.74352*POWER((28.5-AR8),1.92)),1)),0)</f>
        <v>155</v>
      </c>
      <c r="AT8" s="108">
        <f>AS8</f>
        <v>155</v>
      </c>
      <c r="AU8" s="93">
        <v>24.81</v>
      </c>
      <c r="AV8" s="102" t="str">
        <f>CONCATENATE($G8, " ",AU$1)</f>
        <v>M60 Disc</v>
      </c>
      <c r="AW8" s="102">
        <f>VLOOKUP(AV8,LookupM!$A$1:$B$100,2)</f>
        <v>0.96530000000000005</v>
      </c>
      <c r="AX8" s="102">
        <f>FLOOR(AW8*AU8,0.01)</f>
        <v>23.94</v>
      </c>
      <c r="AY8" s="102">
        <f>IF(AX8&gt;0, (FLOOR((12.91*POWER((AX8-4),1.1)),1)),0)</f>
        <v>347</v>
      </c>
      <c r="AZ8" s="108">
        <f>AY8</f>
        <v>347</v>
      </c>
      <c r="BA8" s="93">
        <v>1.8</v>
      </c>
      <c r="BB8" s="102" t="str">
        <f>CONCATENATE($G8, " ",BA$1)</f>
        <v>M60 Pole</v>
      </c>
      <c r="BC8" s="102">
        <f>VLOOKUP(BB8,LookupM!$A$1:$B$100,2)</f>
        <v>1.38</v>
      </c>
      <c r="BD8" s="102">
        <f>FLOOR(BC8*BA8,0.01)</f>
        <v>2.48</v>
      </c>
      <c r="BE8" s="102">
        <f>IF(BD8&gt;0, (FLOOR((0.2797*POWER((BD8*100-100),1.35)),1)),0)</f>
        <v>237</v>
      </c>
      <c r="BF8" s="108">
        <f>BE8</f>
        <v>237</v>
      </c>
      <c r="BG8" s="93">
        <v>27.47</v>
      </c>
      <c r="BH8" s="102" t="str">
        <f>CONCATENATE($G8, " ",BG$1)</f>
        <v>M60 Jav</v>
      </c>
      <c r="BI8" s="102">
        <f>VLOOKUP(BH8,LookupM!$A$1:$B$100,2)</f>
        <v>1.3674999999999999</v>
      </c>
      <c r="BJ8" s="102">
        <f>FLOOR(BI8*BG8,0.01)</f>
        <v>37.56</v>
      </c>
      <c r="BK8" s="102">
        <f>IF(BJ8&gt;0, (FLOOR((10.14*POWER((BJ8-7),1.08)),1)),0)</f>
        <v>407</v>
      </c>
      <c r="BL8" s="108">
        <f>BK8</f>
        <v>407</v>
      </c>
      <c r="BM8" s="99">
        <v>5</v>
      </c>
      <c r="BN8" s="63">
        <v>54.1</v>
      </c>
      <c r="BO8" s="102">
        <f>BM8*60+BN8</f>
        <v>354.1</v>
      </c>
      <c r="BP8" s="102" t="str">
        <f>CONCATENATE($G8, " ",BM$1)</f>
        <v>M60 1500</v>
      </c>
      <c r="BQ8" s="102">
        <f>VLOOKUP(BP8,LookupM!$A$1:$B$100,2)</f>
        <v>0.81740000000000002</v>
      </c>
      <c r="BR8" s="102">
        <f>CEILING(BQ8*BO8,0.01)</f>
        <v>289.45</v>
      </c>
      <c r="BS8" s="102">
        <f>IF(BR8&gt;0, (FLOOR((0.03768*POWER((480-BR8),1.85)),1)),0)</f>
        <v>622</v>
      </c>
      <c r="BT8" s="108">
        <f>BS8</f>
        <v>622</v>
      </c>
      <c r="BU8" s="88"/>
      <c r="BV8" s="103">
        <f>BT8+BL8+T8+AM8+Z8+AF8+AT8+BF8+AZ8+N8</f>
        <v>4907</v>
      </c>
      <c r="BW8" s="88"/>
      <c r="BX8" s="105">
        <f t="shared" si="0"/>
        <v>1</v>
      </c>
    </row>
    <row r="9" spans="1:76">
      <c r="A9" s="155">
        <v>4</v>
      </c>
      <c r="B9" s="156"/>
      <c r="C9" s="157" t="s">
        <v>422</v>
      </c>
      <c r="D9" s="157" t="s">
        <v>505</v>
      </c>
      <c r="E9" s="157" t="s">
        <v>506</v>
      </c>
      <c r="F9" s="158" t="s">
        <v>165</v>
      </c>
      <c r="G9" s="158" t="str">
        <f>VLOOKUP(F9,'Other specs'!$A$66:$B$77,2)</f>
        <v>M45</v>
      </c>
      <c r="H9" s="294">
        <v>13.3</v>
      </c>
      <c r="I9" s="92">
        <f t="shared" si="1"/>
        <v>13.540000000000001</v>
      </c>
      <c r="J9" s="157" t="str">
        <f>CONCATENATE($G9, " ",I$1)</f>
        <v>M45 100</v>
      </c>
      <c r="K9" s="157">
        <f>VLOOKUP(J9,LookupM!$A$1:$B$100,2)</f>
        <v>0.9345</v>
      </c>
      <c r="L9" s="157">
        <f>CEILING(K9*I9,0.01)</f>
        <v>12.66</v>
      </c>
      <c r="M9" s="157">
        <f>IF(L9&gt;0, (FLOOR((25.4347*POWER((18-L9),1.81)),1)),0)</f>
        <v>527</v>
      </c>
      <c r="N9" s="159">
        <f>M9</f>
        <v>527</v>
      </c>
      <c r="O9" s="92">
        <v>4.92</v>
      </c>
      <c r="P9" s="157" t="str">
        <f>CONCATENATE($G9, " ",O$1)</f>
        <v>M45 Long</v>
      </c>
      <c r="Q9" s="157">
        <f>VLOOKUP(P9,LookupM!$A$1:$B$100,2)</f>
        <v>1.1608000000000001</v>
      </c>
      <c r="R9" s="157">
        <f>FLOOR(Q9*O9,0.01)</f>
        <v>5.71</v>
      </c>
      <c r="S9" s="157">
        <f>IF(R9&gt;0, (FLOOR((0.14354*POWER((R9*100-220),1.4)),1)),0)</f>
        <v>525</v>
      </c>
      <c r="T9" s="159">
        <f>S9</f>
        <v>525</v>
      </c>
      <c r="U9" s="92">
        <v>8.8800000000000008</v>
      </c>
      <c r="V9" s="157" t="str">
        <f>CONCATENATE($G9, " ",U$1)</f>
        <v>M45 Shot</v>
      </c>
      <c r="W9" s="157">
        <f>VLOOKUP(V9,LookupM!$A$1:$B$100,2)</f>
        <v>1.1867000000000001</v>
      </c>
      <c r="X9" s="157">
        <f>FLOOR(W9*U9,0.01)</f>
        <v>10.53</v>
      </c>
      <c r="Y9" s="157">
        <f>IF(X9&gt;0, (FLOOR((51.39*POWER((X9-1.5),1.05)),1)),0)</f>
        <v>518</v>
      </c>
      <c r="Z9" s="159">
        <f>Y9</f>
        <v>518</v>
      </c>
      <c r="AA9" s="92">
        <v>1.46</v>
      </c>
      <c r="AB9" s="157" t="str">
        <f>CONCATENATE($G9, " ",AA$1)</f>
        <v>M45 High</v>
      </c>
      <c r="AC9" s="157">
        <f>VLOOKUP(AB9,LookupM!$A$1:$B$100,2)</f>
        <v>1.1158999999999999</v>
      </c>
      <c r="AD9" s="157">
        <f>FLOOR(AC9*AA9,0.01)</f>
        <v>1.62</v>
      </c>
      <c r="AE9" s="157">
        <f>IF(AD9&gt;0, (FLOOR((0.8465*POWER((AD9*100-75),1.42)),1)),0)</f>
        <v>480</v>
      </c>
      <c r="AF9" s="159">
        <f>AE9</f>
        <v>480</v>
      </c>
      <c r="AG9" s="294">
        <v>69</v>
      </c>
      <c r="AH9" s="92">
        <f t="shared" si="2"/>
        <v>69.14</v>
      </c>
      <c r="AI9" s="157" t="str">
        <f>CONCATENATE($G9, " ",AH$1)</f>
        <v>M45 400</v>
      </c>
      <c r="AJ9" s="157">
        <f>VLOOKUP(AI9,LookupM!$A$1:$B$100,2)</f>
        <v>0.92079999999999995</v>
      </c>
      <c r="AK9" s="157">
        <f>CEILING(AJ9*AH9,0.01)</f>
        <v>63.67</v>
      </c>
      <c r="AL9" s="157">
        <f>IF(AK9&gt;0, (FLOOR((1.53775*POWER((82-AK9),1.81)),1)),0)</f>
        <v>297</v>
      </c>
      <c r="AM9" s="159">
        <f>AL9</f>
        <v>297</v>
      </c>
      <c r="AN9" s="294">
        <v>23.3</v>
      </c>
      <c r="AO9" s="92">
        <f t="shared" si="3"/>
        <v>23.54</v>
      </c>
      <c r="AP9" s="157" t="str">
        <f>CONCATENATE($G9, " ",AO$1)</f>
        <v>M45 Hurd</v>
      </c>
      <c r="AQ9" s="157">
        <f>VLOOKUP(AP9,LookupM!$A$1:$B$100,2)</f>
        <v>0.9244</v>
      </c>
      <c r="AR9" s="157">
        <f>CEILING(AQ9*AO9,0.01)</f>
        <v>21.77</v>
      </c>
      <c r="AS9" s="157">
        <f>IF(AR9&gt;0, (FLOOR((5.74352*POWER((28.5-AR9),1.92)),1)),0)</f>
        <v>223</v>
      </c>
      <c r="AT9" s="159">
        <f>AS9</f>
        <v>223</v>
      </c>
      <c r="AU9" s="92">
        <v>22.59</v>
      </c>
      <c r="AV9" s="157" t="str">
        <f>CONCATENATE($G9, " ",AU$1)</f>
        <v>M45 Disc</v>
      </c>
      <c r="AW9" s="157">
        <f>VLOOKUP(AV9,LookupM!$A$1:$B$100,2)</f>
        <v>1.0855999999999999</v>
      </c>
      <c r="AX9" s="157">
        <f>FLOOR(AW9*AU9,0.01)</f>
        <v>24.52</v>
      </c>
      <c r="AY9" s="157">
        <f>IF(AX9&gt;0, (FLOOR((12.91*POWER((AX9-4),1.1)),1)),0)</f>
        <v>358</v>
      </c>
      <c r="AZ9" s="159">
        <f>AY9</f>
        <v>358</v>
      </c>
      <c r="BA9" s="92">
        <v>2.2000000000000002</v>
      </c>
      <c r="BB9" s="157" t="str">
        <f>CONCATENATE($G9, " ",BA$1)</f>
        <v>M45 Pole</v>
      </c>
      <c r="BC9" s="157">
        <f>VLOOKUP(BB9,LookupM!$A$1:$B$100,2)</f>
        <v>1.1351</v>
      </c>
      <c r="BD9" s="157">
        <f>FLOOR(BC9*BA9,0.01)</f>
        <v>2.4900000000000002</v>
      </c>
      <c r="BE9" s="157">
        <f>IF(BD9&gt;0, (FLOOR((0.2797*POWER((BD9*100-100),1.35)),1)),0)</f>
        <v>240</v>
      </c>
      <c r="BF9" s="159">
        <f>BE9</f>
        <v>240</v>
      </c>
      <c r="BG9" s="92">
        <v>29.49</v>
      </c>
      <c r="BH9" s="157" t="str">
        <f>CONCATENATE($G9, " ",BG$1)</f>
        <v>M45 Jav</v>
      </c>
      <c r="BI9" s="157">
        <f>VLOOKUP(BH9,LookupM!$A$1:$B$100,2)</f>
        <v>1.2110000000000001</v>
      </c>
      <c r="BJ9" s="157">
        <f>FLOOR(BI9*BG9,0.01)</f>
        <v>35.71</v>
      </c>
      <c r="BK9" s="157">
        <f>IF(BJ9&gt;0, (FLOOR((10.14*POWER((BJ9-7),1.08)),1)),0)</f>
        <v>380</v>
      </c>
      <c r="BL9" s="159">
        <f>BK9</f>
        <v>380</v>
      </c>
      <c r="BM9" s="97">
        <v>8</v>
      </c>
      <c r="BN9" s="98">
        <v>17.600000000000001</v>
      </c>
      <c r="BO9" s="157">
        <f>BM9*60+BN9</f>
        <v>497.6</v>
      </c>
      <c r="BP9" s="157" t="str">
        <f>CONCATENATE($G9, " ",BM$1)</f>
        <v>M45 1500</v>
      </c>
      <c r="BQ9" s="157">
        <f>VLOOKUP(BP9,LookupM!$A$1:$B$100,2)</f>
        <v>0.92059999999999997</v>
      </c>
      <c r="BR9" s="157">
        <f>CEILING(BQ9*BO9,0.01)</f>
        <v>458.1</v>
      </c>
      <c r="BS9" s="157">
        <f>IF(BR9&gt;0, (FLOOR((0.03768*POWER((480-BR9),1.85)),1)),0)</f>
        <v>11</v>
      </c>
      <c r="BT9" s="159">
        <f>BS9</f>
        <v>11</v>
      </c>
      <c r="BU9" s="88"/>
      <c r="BV9" s="160">
        <f>BT9+BL9+T9+AM9+Z9+AF9+AT9+BF9+AZ9+N9</f>
        <v>3559</v>
      </c>
      <c r="BW9" s="88"/>
      <c r="BX9" s="161">
        <f t="shared" si="0"/>
        <v>7</v>
      </c>
    </row>
    <row r="10" spans="1:76">
      <c r="A10" s="111">
        <v>4</v>
      </c>
      <c r="B10" s="113"/>
      <c r="C10" s="102" t="s">
        <v>440</v>
      </c>
      <c r="D10" s="102" t="s">
        <v>441</v>
      </c>
      <c r="E10" s="102" t="s">
        <v>496</v>
      </c>
      <c r="F10" s="114" t="s">
        <v>167</v>
      </c>
      <c r="G10" s="114" t="str">
        <f>VLOOKUP(F10,'Other specs'!$A$66:$B$77,2)</f>
        <v>M55</v>
      </c>
      <c r="H10" s="295">
        <v>15.5</v>
      </c>
      <c r="I10" s="93">
        <f t="shared" si="1"/>
        <v>15.74</v>
      </c>
      <c r="J10" s="102" t="str">
        <f>CONCATENATE($G10, " ",I$1)</f>
        <v>M55 100</v>
      </c>
      <c r="K10" s="102">
        <f>VLOOKUP(J10,LookupM!$A$1:$B$100,2)</f>
        <v>0.87260000000000004</v>
      </c>
      <c r="L10" s="102">
        <f>CEILING(K10*I10,0.01)</f>
        <v>13.74</v>
      </c>
      <c r="M10" s="102">
        <f>IF(L10&gt;0, (FLOOR((25.4347*POWER((18-L10),1.81)),1)),0)</f>
        <v>350</v>
      </c>
      <c r="N10" s="108">
        <f>M10</f>
        <v>350</v>
      </c>
      <c r="O10" s="93">
        <v>3.94</v>
      </c>
      <c r="P10" s="102" t="str">
        <f>CONCATENATE($G10, " ",O$1)</f>
        <v>M55 Long</v>
      </c>
      <c r="Q10" s="102">
        <f>VLOOKUP(P10,LookupM!$A$1:$B$100,2)</f>
        <v>1.3050999999999999</v>
      </c>
      <c r="R10" s="102">
        <f>FLOOR(Q10*O10,0.01)</f>
        <v>5.14</v>
      </c>
      <c r="S10" s="102">
        <f>IF(R10&gt;0, (FLOOR((0.14354*POWER((R10*100-220),1.4)),1)),0)</f>
        <v>409</v>
      </c>
      <c r="T10" s="108">
        <f>S10</f>
        <v>409</v>
      </c>
      <c r="U10" s="93">
        <v>7.16</v>
      </c>
      <c r="V10" s="102" t="str">
        <f>CONCATENATE($G10, " ",U$1)</f>
        <v>M55 Shot</v>
      </c>
      <c r="W10" s="102">
        <f>VLOOKUP(V10,LookupM!$A$1:$B$100,2)</f>
        <v>1.242</v>
      </c>
      <c r="X10" s="102">
        <f>FLOOR(W10*U10,0.01)</f>
        <v>8.89</v>
      </c>
      <c r="Y10" s="102">
        <f>IF(X10&gt;0, (FLOOR((51.39*POWER((X10-1.5),1.05)),1)),0)</f>
        <v>419</v>
      </c>
      <c r="Z10" s="108">
        <f>Y10</f>
        <v>419</v>
      </c>
      <c r="AA10" s="93">
        <v>1.19</v>
      </c>
      <c r="AB10" s="102" t="str">
        <f>CONCATENATE($G10, " ",AA$1)</f>
        <v>M55 High</v>
      </c>
      <c r="AC10" s="102">
        <f>VLOOKUP(AB10,LookupM!$A$1:$B$100,2)</f>
        <v>1.2330000000000001</v>
      </c>
      <c r="AD10" s="102">
        <f>FLOOR(AC10*AA10,0.01)</f>
        <v>1.46</v>
      </c>
      <c r="AE10" s="102">
        <f>IF(AD10&gt;0, (FLOOR((0.8465*POWER((AD10*100-75),1.42)),1)),0)</f>
        <v>360</v>
      </c>
      <c r="AF10" s="108">
        <f>AE10</f>
        <v>360</v>
      </c>
      <c r="AG10" s="295">
        <v>0</v>
      </c>
      <c r="AH10" s="93" t="b">
        <f t="shared" si="2"/>
        <v>0</v>
      </c>
      <c r="AI10" s="102" t="str">
        <f>CONCATENATE($G10, " ",AH$1)</f>
        <v>M55 400</v>
      </c>
      <c r="AJ10" s="102">
        <f>VLOOKUP(AI10,LookupM!$A$1:$B$100,2)</f>
        <v>0.86160000000000003</v>
      </c>
      <c r="AK10" s="102">
        <f>CEILING(AJ10*AH10,0.01)</f>
        <v>0</v>
      </c>
      <c r="AL10" s="102">
        <f>IF(AK10&gt;0, (FLOOR((1.53775*POWER((82-AK10),1.81)),1)),0)</f>
        <v>0</v>
      </c>
      <c r="AM10" s="108">
        <f>AL10</f>
        <v>0</v>
      </c>
      <c r="AN10" s="295">
        <v>24.4</v>
      </c>
      <c r="AO10" s="93">
        <f t="shared" si="3"/>
        <v>24.639999999999997</v>
      </c>
      <c r="AP10" s="102" t="str">
        <f>CONCATENATE($G10, " ",AO$1)</f>
        <v>M55 Hurd</v>
      </c>
      <c r="AQ10" s="102">
        <f>VLOOKUP(AP10,LookupM!$A$1:$B$100,2)</f>
        <v>0.92300000000000004</v>
      </c>
      <c r="AR10" s="102">
        <f>CEILING(AQ10*AO10,0.01)</f>
        <v>22.75</v>
      </c>
      <c r="AS10" s="102">
        <f>IF(AR10&gt;0, (FLOOR((5.74352*POWER((28.5-AR10),1.92)),1)),0)</f>
        <v>165</v>
      </c>
      <c r="AT10" s="108">
        <f>AS10</f>
        <v>165</v>
      </c>
      <c r="AU10" s="93">
        <v>23.43</v>
      </c>
      <c r="AV10" s="102" t="str">
        <f>CONCATENATE($G10, " ",AU$1)</f>
        <v>M55 Disc</v>
      </c>
      <c r="AW10" s="102">
        <f>VLOOKUP(AV10,LookupM!$A$1:$B$100,2)</f>
        <v>1.0872999999999999</v>
      </c>
      <c r="AX10" s="102">
        <f>FLOOR(AW10*AU10,0.01)</f>
        <v>25.47</v>
      </c>
      <c r="AY10" s="102">
        <f>IF(AX10&gt;0, (FLOOR((12.91*POWER((AX10-4),1.1)),1)),0)</f>
        <v>376</v>
      </c>
      <c r="AZ10" s="108">
        <f>AY10</f>
        <v>376</v>
      </c>
      <c r="BA10" s="93">
        <v>2.4</v>
      </c>
      <c r="BB10" s="102" t="str">
        <f>CONCATENATE($G10, " ",BA$1)</f>
        <v>M55 Pole</v>
      </c>
      <c r="BC10" s="102">
        <f>VLOOKUP(BB10,LookupM!$A$1:$B$100,2)</f>
        <v>1.2881</v>
      </c>
      <c r="BD10" s="102">
        <f>FLOOR(BC10*BA10,0.01)</f>
        <v>3.09</v>
      </c>
      <c r="BE10" s="102">
        <f>IF(BD10&gt;0, (FLOOR((0.2797*POWER((BD10*100-100),1.35)),1)),0)</f>
        <v>379</v>
      </c>
      <c r="BF10" s="108">
        <f>BE10</f>
        <v>379</v>
      </c>
      <c r="BG10" s="93">
        <v>21.81</v>
      </c>
      <c r="BH10" s="102" t="str">
        <f>CONCATENATE($G10, " ",BG$1)</f>
        <v>M55 Jav</v>
      </c>
      <c r="BI10" s="102">
        <f>VLOOKUP(BH10,LookupM!$A$1:$B$100,2)</f>
        <v>1.3425</v>
      </c>
      <c r="BJ10" s="102">
        <f>FLOOR(BI10*BG10,0.01)</f>
        <v>29.27</v>
      </c>
      <c r="BK10" s="102">
        <f>IF(BJ10&gt;0, (FLOOR((10.14*POWER((BJ10-7),1.08)),1)),0)</f>
        <v>289</v>
      </c>
      <c r="BL10" s="108">
        <f>BK10</f>
        <v>289</v>
      </c>
      <c r="BM10" s="99">
        <v>10</v>
      </c>
      <c r="BN10" s="63">
        <v>9.6</v>
      </c>
      <c r="BO10" s="102">
        <f>BM10*60+BN10</f>
        <v>609.6</v>
      </c>
      <c r="BP10" s="102" t="str">
        <f>CONCATENATE($G10, " ",BM$1)</f>
        <v>M55 1500</v>
      </c>
      <c r="BQ10" s="102">
        <f>VLOOKUP(BP10,LookupM!$A$1:$B$100,2)</f>
        <v>0.85270000000000001</v>
      </c>
      <c r="BR10" s="102">
        <f>CEILING(BQ10*BO10,0.01)</f>
        <v>519.81000000000006</v>
      </c>
      <c r="BS10" s="102">
        <v>0</v>
      </c>
      <c r="BT10" s="108">
        <v>0</v>
      </c>
      <c r="BU10" s="88"/>
      <c r="BV10" s="103">
        <f>BT10+BL10+T10+AM10+Z10+AF10+AT10+BF10+AZ10+N10</f>
        <v>2747</v>
      </c>
      <c r="BW10" s="88"/>
      <c r="BX10" s="105">
        <f t="shared" si="0"/>
        <v>14</v>
      </c>
    </row>
    <row r="11" spans="1:76" ht="14.25" thickBot="1">
      <c r="A11" s="112">
        <v>4</v>
      </c>
      <c r="B11" s="115"/>
      <c r="C11" s="109" t="s">
        <v>507</v>
      </c>
      <c r="D11" s="109" t="s">
        <v>442</v>
      </c>
      <c r="E11" s="109" t="s">
        <v>414</v>
      </c>
      <c r="F11" s="116" t="s">
        <v>167</v>
      </c>
      <c r="G11" s="116" t="str">
        <f>VLOOKUP(F11,'Other specs'!$A$66:$B$77,2)</f>
        <v>M55</v>
      </c>
      <c r="H11" s="302">
        <v>14.7</v>
      </c>
      <c r="I11" s="95">
        <f t="shared" si="1"/>
        <v>14.94</v>
      </c>
      <c r="J11" s="109" t="str">
        <f>CONCATENATE($G11, " ",I$1)</f>
        <v>M55 100</v>
      </c>
      <c r="K11" s="109">
        <f>VLOOKUP(J11,LookupM!$A$1:$B$100,2)</f>
        <v>0.87260000000000004</v>
      </c>
      <c r="L11" s="109">
        <f>CEILING(K11*I11,0.01)</f>
        <v>13.040000000000001</v>
      </c>
      <c r="M11" s="109">
        <f>IF(L11&gt;0, (FLOOR((25.4347*POWER((18-L11),1.81)),1)),0)</f>
        <v>461</v>
      </c>
      <c r="N11" s="110">
        <f>M11</f>
        <v>461</v>
      </c>
      <c r="O11" s="95">
        <v>3.68</v>
      </c>
      <c r="P11" s="109" t="str">
        <f>CONCATENATE($G11, " ",O$1)</f>
        <v>M55 Long</v>
      </c>
      <c r="Q11" s="109">
        <f>VLOOKUP(P11,LookupM!$A$1:$B$100,2)</f>
        <v>1.3050999999999999</v>
      </c>
      <c r="R11" s="109">
        <f>FLOOR(Q11*O11,0.01)</f>
        <v>4.8</v>
      </c>
      <c r="S11" s="109">
        <f>IF(R11&gt;0, (FLOOR((0.14354*POWER((R11*100-220),1.4)),1)),0)</f>
        <v>345</v>
      </c>
      <c r="T11" s="110">
        <f>S11</f>
        <v>345</v>
      </c>
      <c r="U11" s="95">
        <v>7.48</v>
      </c>
      <c r="V11" s="109" t="str">
        <f>CONCATENATE($G11, " ",U$1)</f>
        <v>M55 Shot</v>
      </c>
      <c r="W11" s="109">
        <f>VLOOKUP(V11,LookupM!$A$1:$B$100,2)</f>
        <v>1.242</v>
      </c>
      <c r="X11" s="109">
        <f>FLOOR(W11*U11,0.01)</f>
        <v>9.2900000000000009</v>
      </c>
      <c r="Y11" s="109">
        <f>IF(X11&gt;0, (FLOOR((51.39*POWER((X11-1.5),1.05)),1)),0)</f>
        <v>443</v>
      </c>
      <c r="Z11" s="110">
        <f>Y11</f>
        <v>443</v>
      </c>
      <c r="AA11" s="95">
        <v>1.07</v>
      </c>
      <c r="AB11" s="109" t="str">
        <f>CONCATENATE($G11, " ",AA$1)</f>
        <v>M55 High</v>
      </c>
      <c r="AC11" s="109">
        <f>VLOOKUP(AB11,LookupM!$A$1:$B$100,2)</f>
        <v>1.2330000000000001</v>
      </c>
      <c r="AD11" s="109">
        <f>FLOOR(AC11*AA11,0.01)</f>
        <v>1.31</v>
      </c>
      <c r="AE11" s="109">
        <f>IF(AD11&gt;0, (FLOOR((0.8465*POWER((AD11*100-75),1.42)),1)),0)</f>
        <v>257</v>
      </c>
      <c r="AF11" s="110">
        <f>AE11</f>
        <v>257</v>
      </c>
      <c r="AG11" s="302">
        <v>77</v>
      </c>
      <c r="AH11" s="95">
        <f t="shared" si="2"/>
        <v>77.14</v>
      </c>
      <c r="AI11" s="109" t="str">
        <f>CONCATENATE($G11, " ",AH$1)</f>
        <v>M55 400</v>
      </c>
      <c r="AJ11" s="109">
        <f>VLOOKUP(AI11,LookupM!$A$1:$B$100,2)</f>
        <v>0.86160000000000003</v>
      </c>
      <c r="AK11" s="109">
        <f>CEILING(AJ11*AH11,0.01)</f>
        <v>66.47</v>
      </c>
      <c r="AL11" s="109">
        <f>IF(AK11&gt;0, (FLOOR((1.53775*POWER((82-AK11),1.81)),1)),0)</f>
        <v>220</v>
      </c>
      <c r="AM11" s="110">
        <f>AL11</f>
        <v>220</v>
      </c>
      <c r="AN11" s="302">
        <v>0</v>
      </c>
      <c r="AO11" s="95" t="b">
        <f t="shared" si="3"/>
        <v>0</v>
      </c>
      <c r="AP11" s="109" t="str">
        <f>CONCATENATE($G11, " ",AO$1)</f>
        <v>M55 Hurd</v>
      </c>
      <c r="AQ11" s="109">
        <f>VLOOKUP(AP11,LookupM!$A$1:$B$100,2)</f>
        <v>0.92300000000000004</v>
      </c>
      <c r="AR11" s="109">
        <f>CEILING(AQ11*AO11,0.01)</f>
        <v>0</v>
      </c>
      <c r="AS11" s="109">
        <f>IF(AR11&gt;0, (FLOOR((5.74352*POWER((28.5-AR11),1.92)),1)),0)</f>
        <v>0</v>
      </c>
      <c r="AT11" s="110">
        <f>AS11</f>
        <v>0</v>
      </c>
      <c r="AU11" s="95">
        <v>22.42</v>
      </c>
      <c r="AV11" s="109" t="str">
        <f>CONCATENATE($G11, " ",AU$1)</f>
        <v>M55 Disc</v>
      </c>
      <c r="AW11" s="109">
        <f>VLOOKUP(AV11,LookupM!$A$1:$B$100,2)</f>
        <v>1.0872999999999999</v>
      </c>
      <c r="AX11" s="109">
        <f>FLOOR(AW11*AU11,0.01)</f>
        <v>24.37</v>
      </c>
      <c r="AY11" s="109">
        <f>IF(AX11&gt;0, (FLOOR((12.91*POWER((AX11-4),1.1)),1)),0)</f>
        <v>355</v>
      </c>
      <c r="AZ11" s="110">
        <f>AY11</f>
        <v>355</v>
      </c>
      <c r="BA11" s="95">
        <v>2.2000000000000002</v>
      </c>
      <c r="BB11" s="109" t="str">
        <f>CONCATENATE($G11, " ",BA$1)</f>
        <v>M55 Pole</v>
      </c>
      <c r="BC11" s="109">
        <f>VLOOKUP(BB11,LookupM!$A$1:$B$100,2)</f>
        <v>1.2881</v>
      </c>
      <c r="BD11" s="109">
        <f>FLOOR(BC11*BA11,0.01)</f>
        <v>2.83</v>
      </c>
      <c r="BE11" s="109">
        <f>IF(BD11&gt;0, (FLOOR((0.2797*POWER((BD11*100-100),1.35)),1)),0)</f>
        <v>316</v>
      </c>
      <c r="BF11" s="110">
        <f>BE11</f>
        <v>316</v>
      </c>
      <c r="BG11" s="95">
        <v>25.97</v>
      </c>
      <c r="BH11" s="109" t="str">
        <f>CONCATENATE($G11, " ",BG$1)</f>
        <v>M55 Jav</v>
      </c>
      <c r="BI11" s="109">
        <f>VLOOKUP(BH11,LookupM!$A$1:$B$100,2)</f>
        <v>1.3425</v>
      </c>
      <c r="BJ11" s="109">
        <f>FLOOR(BI11*BG11,0.01)</f>
        <v>34.86</v>
      </c>
      <c r="BK11" s="109">
        <f>IF(BJ11&gt;0, (FLOOR((10.14*POWER((BJ11-7),1.08)),1)),0)</f>
        <v>368</v>
      </c>
      <c r="BL11" s="110">
        <f>BK11</f>
        <v>368</v>
      </c>
      <c r="BM11" s="100">
        <v>6</v>
      </c>
      <c r="BN11" s="101">
        <v>42.8</v>
      </c>
      <c r="BO11" s="109">
        <f>BM11*60+BN11</f>
        <v>402.8</v>
      </c>
      <c r="BP11" s="109" t="str">
        <f>CONCATENATE($G11, " ",BM$1)</f>
        <v>M55 1500</v>
      </c>
      <c r="BQ11" s="109">
        <f>VLOOKUP(BP11,LookupM!$A$1:$B$100,2)</f>
        <v>0.85270000000000001</v>
      </c>
      <c r="BR11" s="109">
        <f>CEILING(BQ11*BO11,0.01)</f>
        <v>343.47</v>
      </c>
      <c r="BS11" s="109">
        <f>IF(BR11&gt;0, (FLOOR((0.03768*POWER((480-BR11),1.85)),1)),0)</f>
        <v>335</v>
      </c>
      <c r="BT11" s="110">
        <f>BS11</f>
        <v>335</v>
      </c>
      <c r="BU11" s="88"/>
      <c r="BV11" s="104">
        <f>BT11+BL11+T11+AM11+Z11+AF11+AT11+BF11+AZ11+N11</f>
        <v>3100</v>
      </c>
      <c r="BW11" s="88"/>
      <c r="BX11" s="106">
        <f t="shared" si="0"/>
        <v>11</v>
      </c>
    </row>
    <row r="12" spans="1:76">
      <c r="A12" s="111">
        <v>5</v>
      </c>
      <c r="B12" s="113"/>
      <c r="C12" s="102" t="s">
        <v>412</v>
      </c>
      <c r="D12" s="102" t="s">
        <v>413</v>
      </c>
      <c r="E12" s="157" t="s">
        <v>419</v>
      </c>
      <c r="F12" s="114" t="s">
        <v>165</v>
      </c>
      <c r="G12" s="114" t="str">
        <f>VLOOKUP(F12,'Other specs'!$A$66:$B$77,2)</f>
        <v>M45</v>
      </c>
      <c r="H12" s="295">
        <v>12.7</v>
      </c>
      <c r="I12" s="93">
        <f t="shared" si="1"/>
        <v>12.94</v>
      </c>
      <c r="J12" s="102" t="str">
        <f t="shared" si="4"/>
        <v>M45 100</v>
      </c>
      <c r="K12" s="102">
        <f>VLOOKUP(J12,LookupM!$A$1:$B$100,2)</f>
        <v>0.9345</v>
      </c>
      <c r="L12" s="102">
        <f t="shared" si="5"/>
        <v>12.1</v>
      </c>
      <c r="M12" s="102">
        <f t="shared" si="6"/>
        <v>631</v>
      </c>
      <c r="N12" s="108">
        <f t="shared" si="7"/>
        <v>631</v>
      </c>
      <c r="O12" s="93">
        <v>5.8</v>
      </c>
      <c r="P12" s="102" t="str">
        <f t="shared" si="8"/>
        <v>M45 Long</v>
      </c>
      <c r="Q12" s="102">
        <f>VLOOKUP(P12,LookupM!$A$1:$B$100,2)</f>
        <v>1.1608000000000001</v>
      </c>
      <c r="R12" s="102">
        <f t="shared" si="9"/>
        <v>6.73</v>
      </c>
      <c r="S12" s="102">
        <f t="shared" si="10"/>
        <v>750</v>
      </c>
      <c r="T12" s="108">
        <f t="shared" si="11"/>
        <v>750</v>
      </c>
      <c r="U12" s="93">
        <v>7.49</v>
      </c>
      <c r="V12" s="102" t="str">
        <f t="shared" si="12"/>
        <v>M45 Shot</v>
      </c>
      <c r="W12" s="102">
        <f>VLOOKUP(V12,LookupM!$A$1:$B$100,2)</f>
        <v>1.1867000000000001</v>
      </c>
      <c r="X12" s="102">
        <f t="shared" si="13"/>
        <v>8.8800000000000008</v>
      </c>
      <c r="Y12" s="102">
        <f t="shared" si="14"/>
        <v>419</v>
      </c>
      <c r="Z12" s="108">
        <f t="shared" si="15"/>
        <v>419</v>
      </c>
      <c r="AA12" s="93">
        <v>1.55</v>
      </c>
      <c r="AB12" s="102" t="str">
        <f t="shared" si="16"/>
        <v>M45 High</v>
      </c>
      <c r="AC12" s="102">
        <f>VLOOKUP(AB12,LookupM!$A$1:$B$100,2)</f>
        <v>1.1158999999999999</v>
      </c>
      <c r="AD12" s="102">
        <f t="shared" si="17"/>
        <v>1.72</v>
      </c>
      <c r="AE12" s="102">
        <f t="shared" si="18"/>
        <v>560</v>
      </c>
      <c r="AF12" s="108">
        <f t="shared" si="19"/>
        <v>560</v>
      </c>
      <c r="AG12" s="295">
        <v>62.3</v>
      </c>
      <c r="AH12" s="93">
        <f t="shared" si="2"/>
        <v>62.44</v>
      </c>
      <c r="AI12" s="102" t="str">
        <f t="shared" si="20"/>
        <v>M45 400</v>
      </c>
      <c r="AJ12" s="102">
        <f>VLOOKUP(AI12,LookupM!$A$1:$B$100,2)</f>
        <v>0.92079999999999995</v>
      </c>
      <c r="AK12" s="102">
        <f t="shared" si="21"/>
        <v>57.5</v>
      </c>
      <c r="AL12" s="102">
        <f t="shared" si="22"/>
        <v>502</v>
      </c>
      <c r="AM12" s="108">
        <f t="shared" si="23"/>
        <v>502</v>
      </c>
      <c r="AN12" s="295">
        <v>28.4</v>
      </c>
      <c r="AO12" s="93">
        <f t="shared" si="3"/>
        <v>28.639999999999997</v>
      </c>
      <c r="AP12" s="102" t="str">
        <f t="shared" si="24"/>
        <v>M45 Hurd</v>
      </c>
      <c r="AQ12" s="102">
        <f>VLOOKUP(AP12,LookupM!$A$1:$B$100,2)</f>
        <v>0.9244</v>
      </c>
      <c r="AR12" s="102">
        <f t="shared" si="25"/>
        <v>26.48</v>
      </c>
      <c r="AS12" s="102">
        <f t="shared" si="26"/>
        <v>22</v>
      </c>
      <c r="AT12" s="108">
        <f t="shared" si="27"/>
        <v>22</v>
      </c>
      <c r="AU12" s="93">
        <v>22.62</v>
      </c>
      <c r="AV12" s="102" t="str">
        <f t="shared" si="28"/>
        <v>M45 Disc</v>
      </c>
      <c r="AW12" s="102">
        <f>VLOOKUP(AV12,LookupM!$A$1:$B$100,2)</f>
        <v>1.0855999999999999</v>
      </c>
      <c r="AX12" s="102">
        <f t="shared" si="29"/>
        <v>24.55</v>
      </c>
      <c r="AY12" s="102">
        <f t="shared" si="30"/>
        <v>358</v>
      </c>
      <c r="AZ12" s="108">
        <f t="shared" si="31"/>
        <v>358</v>
      </c>
      <c r="BA12" s="93">
        <v>1.8</v>
      </c>
      <c r="BB12" s="102" t="str">
        <f t="shared" si="32"/>
        <v>M45 Pole</v>
      </c>
      <c r="BC12" s="102">
        <f>VLOOKUP(BB12,LookupM!$A$1:$B$100,2)</f>
        <v>1.1351</v>
      </c>
      <c r="BD12" s="102">
        <f t="shared" si="33"/>
        <v>2.04</v>
      </c>
      <c r="BE12" s="102">
        <f t="shared" si="34"/>
        <v>147</v>
      </c>
      <c r="BF12" s="108">
        <f t="shared" si="35"/>
        <v>147</v>
      </c>
      <c r="BG12" s="93">
        <v>32.25</v>
      </c>
      <c r="BH12" s="102" t="str">
        <f t="shared" si="36"/>
        <v>M45 Jav</v>
      </c>
      <c r="BI12" s="102">
        <f>VLOOKUP(BH12,LookupM!$A$1:$B$100,2)</f>
        <v>1.2110000000000001</v>
      </c>
      <c r="BJ12" s="102">
        <f t="shared" si="37"/>
        <v>39.050000000000004</v>
      </c>
      <c r="BK12" s="102">
        <f t="shared" si="38"/>
        <v>428</v>
      </c>
      <c r="BL12" s="108">
        <f t="shared" si="39"/>
        <v>428</v>
      </c>
      <c r="BM12" s="99">
        <v>6</v>
      </c>
      <c r="BN12" s="63">
        <v>39.700000000000003</v>
      </c>
      <c r="BO12" s="102">
        <f t="shared" si="40"/>
        <v>399.7</v>
      </c>
      <c r="BP12" s="102" t="str">
        <f t="shared" si="41"/>
        <v>M45 1500</v>
      </c>
      <c r="BQ12" s="102">
        <f>VLOOKUP(BP12,LookupM!$A$1:$B$100,2)</f>
        <v>0.92059999999999997</v>
      </c>
      <c r="BR12" s="102">
        <f t="shared" si="42"/>
        <v>367.97</v>
      </c>
      <c r="BS12" s="102">
        <f t="shared" si="43"/>
        <v>233</v>
      </c>
      <c r="BT12" s="108">
        <f t="shared" si="44"/>
        <v>233</v>
      </c>
      <c r="BU12" s="88"/>
      <c r="BV12" s="103">
        <f t="shared" si="45"/>
        <v>4050</v>
      </c>
      <c r="BW12" s="88"/>
      <c r="BX12" s="105">
        <f t="shared" si="0"/>
        <v>3</v>
      </c>
    </row>
    <row r="13" spans="1:76">
      <c r="A13" s="111">
        <v>5</v>
      </c>
      <c r="B13" s="113"/>
      <c r="C13" s="102" t="s">
        <v>401</v>
      </c>
      <c r="D13" s="102" t="s">
        <v>402</v>
      </c>
      <c r="E13" s="102" t="s">
        <v>418</v>
      </c>
      <c r="F13" s="114" t="s">
        <v>165</v>
      </c>
      <c r="G13" s="114" t="str">
        <f>VLOOKUP(F13,'Other specs'!$A$66:$B$77,2)</f>
        <v>M45</v>
      </c>
      <c r="H13" s="295">
        <v>14.3</v>
      </c>
      <c r="I13" s="93">
        <f t="shared" si="1"/>
        <v>14.540000000000001</v>
      </c>
      <c r="J13" s="102" t="str">
        <f t="shared" ref="J13" si="46">CONCATENATE($G13, " ",I$1)</f>
        <v>M45 100</v>
      </c>
      <c r="K13" s="102">
        <f>VLOOKUP(J13,LookupM!$A$1:$B$100,2)</f>
        <v>0.9345</v>
      </c>
      <c r="L13" s="102">
        <f t="shared" ref="L13" si="47">CEILING(K13*I13,0.01)</f>
        <v>13.59</v>
      </c>
      <c r="M13" s="102">
        <f t="shared" ref="M13" si="48">IF(L13&gt;0, (FLOOR((25.4347*POWER((18-L13),1.81)),1)),0)</f>
        <v>373</v>
      </c>
      <c r="N13" s="108">
        <f t="shared" ref="N13" si="49">M13</f>
        <v>373</v>
      </c>
      <c r="O13" s="93">
        <v>4.79</v>
      </c>
      <c r="P13" s="102" t="str">
        <f t="shared" ref="P13" si="50">CONCATENATE($G13, " ",O$1)</f>
        <v>M45 Long</v>
      </c>
      <c r="Q13" s="102">
        <f>VLOOKUP(P13,LookupM!$A$1:$B$100,2)</f>
        <v>1.1608000000000001</v>
      </c>
      <c r="R13" s="102">
        <f t="shared" ref="R13" si="51">FLOOR(Q13*O13,0.01)</f>
        <v>5.5600000000000005</v>
      </c>
      <c r="S13" s="102">
        <f t="shared" ref="S13" si="52">IF(R13&gt;0, (FLOOR((0.14354*POWER((R13*100-220),1.4)),1)),0)</f>
        <v>494</v>
      </c>
      <c r="T13" s="108">
        <f t="shared" ref="T13" si="53">S13</f>
        <v>494</v>
      </c>
      <c r="U13" s="93">
        <v>8.31</v>
      </c>
      <c r="V13" s="102" t="str">
        <f t="shared" ref="V13" si="54">CONCATENATE($G13, " ",U$1)</f>
        <v>M45 Shot</v>
      </c>
      <c r="W13" s="102">
        <f>VLOOKUP(V13,LookupM!$A$1:$B$100,2)</f>
        <v>1.1867000000000001</v>
      </c>
      <c r="X13" s="102">
        <f t="shared" ref="X13" si="55">FLOOR(W13*U13,0.01)</f>
        <v>9.86</v>
      </c>
      <c r="Y13" s="102">
        <f t="shared" ref="Y13" si="56">IF(X13&gt;0, (FLOOR((51.39*POWER((X13-1.5),1.05)),1)),0)</f>
        <v>477</v>
      </c>
      <c r="Z13" s="108">
        <f t="shared" ref="Z13" si="57">Y13</f>
        <v>477</v>
      </c>
      <c r="AA13" s="93">
        <v>1.4</v>
      </c>
      <c r="AB13" s="102" t="str">
        <f t="shared" ref="AB13" si="58">CONCATENATE($G13, " ",AA$1)</f>
        <v>M45 High</v>
      </c>
      <c r="AC13" s="102">
        <f>VLOOKUP(AB13,LookupM!$A$1:$B$100,2)</f>
        <v>1.1158999999999999</v>
      </c>
      <c r="AD13" s="102">
        <f t="shared" ref="AD13" si="59">FLOOR(AC13*AA13,0.01)</f>
        <v>1.56</v>
      </c>
      <c r="AE13" s="102">
        <f t="shared" ref="AE13" si="60">IF(AD13&gt;0, (FLOOR((0.8465*POWER((AD13*100-75),1.42)),1)),0)</f>
        <v>434</v>
      </c>
      <c r="AF13" s="108">
        <f t="shared" ref="AF13" si="61">AE13</f>
        <v>434</v>
      </c>
      <c r="AG13" s="295">
        <v>71.099999999999994</v>
      </c>
      <c r="AH13" s="93">
        <f t="shared" si="2"/>
        <v>71.239999999999995</v>
      </c>
      <c r="AI13" s="102" t="str">
        <f t="shared" ref="AI13" si="62">CONCATENATE($G13, " ",AH$1)</f>
        <v>M45 400</v>
      </c>
      <c r="AJ13" s="102">
        <f>VLOOKUP(AI13,LookupM!$A$1:$B$100,2)</f>
        <v>0.92079999999999995</v>
      </c>
      <c r="AK13" s="102">
        <f t="shared" ref="AK13" si="63">CEILING(AJ13*AH13,0.01)</f>
        <v>65.599999999999994</v>
      </c>
      <c r="AL13" s="102">
        <f t="shared" ref="AL13" si="64">IF(AK13&gt;0, (FLOOR((1.53775*POWER((82-AK13),1.81)),1)),0)</f>
        <v>243</v>
      </c>
      <c r="AM13" s="108">
        <f t="shared" ref="AM13" si="65">AL13</f>
        <v>243</v>
      </c>
      <c r="AN13" s="295">
        <v>0</v>
      </c>
      <c r="AO13" s="93" t="b">
        <f t="shared" si="3"/>
        <v>0</v>
      </c>
      <c r="AP13" s="102" t="str">
        <f t="shared" ref="AP13" si="66">CONCATENATE($G13, " ",AO$1)</f>
        <v>M45 Hurd</v>
      </c>
      <c r="AQ13" s="102">
        <f>VLOOKUP(AP13,LookupM!$A$1:$B$100,2)</f>
        <v>0.9244</v>
      </c>
      <c r="AR13" s="102">
        <f t="shared" ref="AR13" si="67">CEILING(AQ13*AO13,0.01)</f>
        <v>0</v>
      </c>
      <c r="AS13" s="102">
        <f t="shared" ref="AS13" si="68">IF(AR13&gt;0, (FLOOR((5.74352*POWER((28.5-AR13),1.92)),1)),0)</f>
        <v>0</v>
      </c>
      <c r="AT13" s="108">
        <f t="shared" ref="AT13" si="69">AS13</f>
        <v>0</v>
      </c>
      <c r="AU13" s="93">
        <v>25.72</v>
      </c>
      <c r="AV13" s="102" t="str">
        <f t="shared" ref="AV13" si="70">CONCATENATE($G13, " ",AU$1)</f>
        <v>M45 Disc</v>
      </c>
      <c r="AW13" s="102">
        <f>VLOOKUP(AV13,LookupM!$A$1:$B$100,2)</f>
        <v>1.0855999999999999</v>
      </c>
      <c r="AX13" s="102">
        <f t="shared" ref="AX13" si="71">FLOOR(AW13*AU13,0.01)</f>
        <v>27.92</v>
      </c>
      <c r="AY13" s="102">
        <f t="shared" ref="AY13" si="72">IF(AX13&gt;0, (FLOOR((12.91*POWER((AX13-4),1.1)),1)),0)</f>
        <v>424</v>
      </c>
      <c r="AZ13" s="108">
        <f t="shared" ref="AZ13" si="73">AY13</f>
        <v>424</v>
      </c>
      <c r="BA13" s="93">
        <v>2.4</v>
      </c>
      <c r="BB13" s="102" t="str">
        <f t="shared" ref="BB13" si="74">CONCATENATE($G13, " ",BA$1)</f>
        <v>M45 Pole</v>
      </c>
      <c r="BC13" s="102">
        <f>VLOOKUP(BB13,LookupM!$A$1:$B$100,2)</f>
        <v>1.1351</v>
      </c>
      <c r="BD13" s="102">
        <f t="shared" ref="BD13" si="75">FLOOR(BC13*BA13,0.01)</f>
        <v>2.72</v>
      </c>
      <c r="BE13" s="102">
        <f t="shared" ref="BE13" si="76">IF(BD13&gt;0, (FLOOR((0.2797*POWER((BD13*100-100),1.35)),1)),0)</f>
        <v>291</v>
      </c>
      <c r="BF13" s="108">
        <f t="shared" ref="BF13" si="77">BE13</f>
        <v>291</v>
      </c>
      <c r="BG13" s="93">
        <v>24.41</v>
      </c>
      <c r="BH13" s="102" t="str">
        <f t="shared" ref="BH13" si="78">CONCATENATE($G13, " ",BG$1)</f>
        <v>M45 Jav</v>
      </c>
      <c r="BI13" s="102">
        <f>VLOOKUP(BH13,LookupM!$A$1:$B$100,2)</f>
        <v>1.2110000000000001</v>
      </c>
      <c r="BJ13" s="102">
        <f t="shared" ref="BJ13" si="79">FLOOR(BI13*BG13,0.01)</f>
        <v>29.560000000000002</v>
      </c>
      <c r="BK13" s="102">
        <f t="shared" ref="BK13" si="80">IF(BJ13&gt;0, (FLOOR((10.14*POWER((BJ13-7),1.08)),1)),0)</f>
        <v>293</v>
      </c>
      <c r="BL13" s="108">
        <f t="shared" ref="BL13" si="81">BK13</f>
        <v>293</v>
      </c>
      <c r="BM13" s="99">
        <v>7</v>
      </c>
      <c r="BN13" s="63">
        <v>3.4</v>
      </c>
      <c r="BO13" s="102">
        <f t="shared" ref="BO13" si="82">BM13*60+BN13</f>
        <v>423.4</v>
      </c>
      <c r="BP13" s="102" t="str">
        <f t="shared" ref="BP13" si="83">CONCATENATE($G13, " ",BM$1)</f>
        <v>M45 1500</v>
      </c>
      <c r="BQ13" s="102">
        <f>VLOOKUP(BP13,LookupM!$A$1:$B$100,2)</f>
        <v>0.92059999999999997</v>
      </c>
      <c r="BR13" s="102">
        <f t="shared" ref="BR13" si="84">CEILING(BQ13*BO13,0.01)</f>
        <v>389.79</v>
      </c>
      <c r="BS13" s="102">
        <f t="shared" ref="BS13" si="85">IF(BR13&gt;0, (FLOOR((0.03768*POWER((480-BR13),1.85)),1)),0)</f>
        <v>156</v>
      </c>
      <c r="BT13" s="108">
        <f t="shared" ref="BT13" si="86">BS13</f>
        <v>156</v>
      </c>
      <c r="BU13" s="88"/>
      <c r="BV13" s="103">
        <f t="shared" ref="BV13" si="87">BT13+BL13+T13+AM13+Z13+AF13+AT13+BF13+AZ13+N13</f>
        <v>3185</v>
      </c>
      <c r="BW13" s="88"/>
      <c r="BX13" s="105">
        <f t="shared" si="0"/>
        <v>10</v>
      </c>
    </row>
    <row r="14" spans="1:76" ht="14.25" thickBot="1">
      <c r="A14" s="111">
        <v>5</v>
      </c>
      <c r="B14" s="113"/>
      <c r="C14" s="102" t="s">
        <v>443</v>
      </c>
      <c r="D14" s="102" t="s">
        <v>444</v>
      </c>
      <c r="E14" s="102" t="s">
        <v>418</v>
      </c>
      <c r="F14" s="114" t="s">
        <v>345</v>
      </c>
      <c r="G14" s="114" t="str">
        <f>VLOOKUP(F14,'Other specs'!$A$66:$B$77,2)</f>
        <v>M00</v>
      </c>
      <c r="H14" s="295">
        <v>13.5</v>
      </c>
      <c r="I14" s="93">
        <f t="shared" si="1"/>
        <v>13.74</v>
      </c>
      <c r="J14" s="102" t="str">
        <f t="shared" ref="J14" si="88">CONCATENATE($G14, " ",I$1)</f>
        <v>M00 100</v>
      </c>
      <c r="K14" s="102">
        <f>VLOOKUP(J14,LookupM!$A$1:$B$100,2)</f>
        <v>1</v>
      </c>
      <c r="L14" s="102">
        <f t="shared" ref="L14" si="89">CEILING(K14*I14,0.01)</f>
        <v>13.74</v>
      </c>
      <c r="M14" s="102">
        <f t="shared" ref="M14" si="90">IF(L14&gt;0, (FLOOR((25.4347*POWER((18-L14),1.81)),1)),0)</f>
        <v>350</v>
      </c>
      <c r="N14" s="108">
        <f t="shared" ref="N14" si="91">M14</f>
        <v>350</v>
      </c>
      <c r="O14" s="93">
        <v>5.49</v>
      </c>
      <c r="P14" s="102" t="str">
        <f t="shared" ref="P14" si="92">CONCATENATE($G14, " ",O$1)</f>
        <v>M00 Long</v>
      </c>
      <c r="Q14" s="102">
        <f>VLOOKUP(P14,LookupM!$A$1:$B$100,2)</f>
        <v>1</v>
      </c>
      <c r="R14" s="102">
        <f t="shared" ref="R14" si="93">FLOOR(Q14*O14,0.01)</f>
        <v>5.49</v>
      </c>
      <c r="S14" s="102">
        <f t="shared" ref="S14" si="94">IF(R14&gt;0, (FLOOR((0.14354*POWER((R14*100-220),1.4)),1)),0)</f>
        <v>479</v>
      </c>
      <c r="T14" s="108">
        <f t="shared" ref="T14" si="95">S14</f>
        <v>479</v>
      </c>
      <c r="U14" s="93">
        <v>7.94</v>
      </c>
      <c r="V14" s="102" t="str">
        <f t="shared" ref="V14" si="96">CONCATENATE($G14, " ",U$1)</f>
        <v>M00 Shot</v>
      </c>
      <c r="W14" s="102">
        <f>VLOOKUP(V14,LookupM!$A$1:$B$100,2)</f>
        <v>1</v>
      </c>
      <c r="X14" s="102">
        <f t="shared" ref="X14" si="97">FLOOR(W14*U14,0.01)</f>
        <v>7.94</v>
      </c>
      <c r="Y14" s="102">
        <f t="shared" ref="Y14" si="98">IF(X14&gt;0, (FLOOR((51.39*POWER((X14-1.5),1.05)),1)),0)</f>
        <v>363</v>
      </c>
      <c r="Z14" s="108">
        <f t="shared" ref="Z14" si="99">Y14</f>
        <v>363</v>
      </c>
      <c r="AA14" s="93">
        <v>1.64</v>
      </c>
      <c r="AB14" s="102" t="str">
        <f t="shared" ref="AB14" si="100">CONCATENATE($G14, " ",AA$1)</f>
        <v>M00 High</v>
      </c>
      <c r="AC14" s="102">
        <f>VLOOKUP(AB14,LookupM!$A$1:$B$100,2)</f>
        <v>1</v>
      </c>
      <c r="AD14" s="102">
        <f t="shared" ref="AD14" si="101">FLOOR(AC14*AA14,0.01)</f>
        <v>1.6400000000000001</v>
      </c>
      <c r="AE14" s="102">
        <f t="shared" ref="AE14" si="102">IF(AD14&gt;0, (FLOOR((0.8465*POWER((AD14*100-75),1.42)),1)),0)</f>
        <v>496</v>
      </c>
      <c r="AF14" s="108">
        <f t="shared" ref="AF14" si="103">AE14</f>
        <v>496</v>
      </c>
      <c r="AG14" s="295">
        <v>65.8</v>
      </c>
      <c r="AH14" s="93">
        <f t="shared" si="2"/>
        <v>65.94</v>
      </c>
      <c r="AI14" s="102" t="str">
        <f t="shared" ref="AI14" si="104">CONCATENATE($G14, " ",AH$1)</f>
        <v>M00 400</v>
      </c>
      <c r="AJ14" s="102">
        <f>VLOOKUP(AI14,LookupM!$A$1:$B$100,2)</f>
        <v>1</v>
      </c>
      <c r="AK14" s="102">
        <f t="shared" ref="AK14" si="105">CEILING(AJ14*AH14,0.01)</f>
        <v>65.94</v>
      </c>
      <c r="AL14" s="102">
        <f t="shared" ref="AL14" si="106">IF(AK14&gt;0, (FLOOR((1.53775*POWER((82-AK14),1.81)),1)),0)</f>
        <v>234</v>
      </c>
      <c r="AM14" s="108">
        <f t="shared" ref="AM14" si="107">AL14</f>
        <v>234</v>
      </c>
      <c r="AN14" s="295">
        <v>0</v>
      </c>
      <c r="AO14" s="93" t="b">
        <f t="shared" si="3"/>
        <v>0</v>
      </c>
      <c r="AP14" s="102" t="str">
        <f t="shared" ref="AP14" si="108">CONCATENATE($G14, " ",AO$1)</f>
        <v>M00 Hurd</v>
      </c>
      <c r="AQ14" s="102">
        <f>VLOOKUP(AP14,LookupM!$A$1:$B$100,2)</f>
        <v>1</v>
      </c>
      <c r="AR14" s="102">
        <f t="shared" ref="AR14" si="109">CEILING(AQ14*AO14,0.01)</f>
        <v>0</v>
      </c>
      <c r="AS14" s="102">
        <f t="shared" ref="AS14" si="110">IF(AR14&gt;0, (FLOOR((5.74352*POWER((28.5-AR14),1.92)),1)),0)</f>
        <v>0</v>
      </c>
      <c r="AT14" s="108">
        <f t="shared" ref="AT14" si="111">AS14</f>
        <v>0</v>
      </c>
      <c r="AU14" s="93">
        <v>30.72</v>
      </c>
      <c r="AV14" s="102" t="str">
        <f t="shared" ref="AV14" si="112">CONCATENATE($G14, " ",AU$1)</f>
        <v>M00 Disc</v>
      </c>
      <c r="AW14" s="102">
        <f>VLOOKUP(AV14,LookupM!$A$1:$B$100,2)</f>
        <v>1</v>
      </c>
      <c r="AX14" s="102">
        <f t="shared" ref="AX14" si="113">FLOOR(AW14*AU14,0.01)</f>
        <v>30.72</v>
      </c>
      <c r="AY14" s="102">
        <f t="shared" ref="AY14" si="114">IF(AX14&gt;0, (FLOOR((12.91*POWER((AX14-4),1.1)),1)),0)</f>
        <v>479</v>
      </c>
      <c r="AZ14" s="108">
        <f t="shared" ref="AZ14" si="115">AY14</f>
        <v>479</v>
      </c>
      <c r="BA14" s="93">
        <v>3.2</v>
      </c>
      <c r="BB14" s="102" t="str">
        <f t="shared" ref="BB14" si="116">CONCATENATE($G14, " ",BA$1)</f>
        <v>M00 Pole</v>
      </c>
      <c r="BC14" s="102">
        <f>VLOOKUP(BB14,LookupM!$A$1:$B$100,2)</f>
        <v>1</v>
      </c>
      <c r="BD14" s="102">
        <f t="shared" ref="BD14" si="117">FLOOR(BC14*BA14,0.01)</f>
        <v>3.2</v>
      </c>
      <c r="BE14" s="102">
        <f t="shared" ref="BE14" si="118">IF(BD14&gt;0, (FLOOR((0.2797*POWER((BD14*100-100),1.35)),1)),0)</f>
        <v>406</v>
      </c>
      <c r="BF14" s="108">
        <f t="shared" ref="BF14" si="119">BE14</f>
        <v>406</v>
      </c>
      <c r="BG14" s="93">
        <v>36.53</v>
      </c>
      <c r="BH14" s="102" t="str">
        <f t="shared" ref="BH14" si="120">CONCATENATE($G14, " ",BG$1)</f>
        <v>M00 Jav</v>
      </c>
      <c r="BI14" s="102">
        <f>VLOOKUP(BH14,LookupM!$A$1:$B$100,2)</f>
        <v>1</v>
      </c>
      <c r="BJ14" s="102">
        <f t="shared" ref="BJ14" si="121">FLOOR(BI14*BG14,0.01)</f>
        <v>36.53</v>
      </c>
      <c r="BK14" s="102">
        <f t="shared" ref="BK14" si="122">IF(BJ14&gt;0, (FLOOR((10.14*POWER((BJ14-7),1.08)),1)),0)</f>
        <v>392</v>
      </c>
      <c r="BL14" s="108">
        <f t="shared" ref="BL14" si="123">BK14</f>
        <v>392</v>
      </c>
      <c r="BM14" s="99">
        <v>5</v>
      </c>
      <c r="BN14" s="63">
        <v>8.5</v>
      </c>
      <c r="BO14" s="102">
        <f t="shared" ref="BO14" si="124">BM14*60+BN14</f>
        <v>308.5</v>
      </c>
      <c r="BP14" s="102" t="str">
        <f t="shared" ref="BP14" si="125">CONCATENATE($G14, " ",BM$1)</f>
        <v>M00 1500</v>
      </c>
      <c r="BQ14" s="102">
        <f>VLOOKUP(BP14,LookupM!$A$1:$B$100,2)</f>
        <v>1</v>
      </c>
      <c r="BR14" s="102">
        <f t="shared" ref="BR14" si="126">CEILING(BQ14*BO14,0.01)</f>
        <v>308.5</v>
      </c>
      <c r="BS14" s="102">
        <f t="shared" ref="BS14" si="127">IF(BR14&gt;0, (FLOOR((0.03768*POWER((480-BR14),1.85)),1)),0)</f>
        <v>512</v>
      </c>
      <c r="BT14" s="108">
        <f t="shared" ref="BT14" si="128">BS14</f>
        <v>512</v>
      </c>
      <c r="BU14" s="88"/>
      <c r="BV14" s="103">
        <f t="shared" ref="BV14" si="129">BT14+BL14+T14+AM14+Z14+AF14+AT14+BF14+AZ14+N14</f>
        <v>3711</v>
      </c>
      <c r="BW14" s="88"/>
      <c r="BX14" s="105">
        <f t="shared" si="0"/>
        <v>5</v>
      </c>
    </row>
    <row r="15" spans="1:76">
      <c r="A15" s="155">
        <v>6</v>
      </c>
      <c r="B15" s="156"/>
      <c r="C15" s="157" t="s">
        <v>445</v>
      </c>
      <c r="D15" s="157" t="s">
        <v>446</v>
      </c>
      <c r="E15" s="157" t="s">
        <v>414</v>
      </c>
      <c r="F15" s="158" t="s">
        <v>163</v>
      </c>
      <c r="G15" s="158" t="str">
        <f>VLOOKUP(F15,'Other specs'!$A$66:$B$77,2)</f>
        <v>M35</v>
      </c>
      <c r="H15" s="294">
        <v>13.3</v>
      </c>
      <c r="I15" s="92">
        <f t="shared" si="1"/>
        <v>13.540000000000001</v>
      </c>
      <c r="J15" s="157" t="str">
        <f>CONCATENATE($G15, " ",I$1)</f>
        <v>M35 100</v>
      </c>
      <c r="K15" s="157">
        <f>VLOOKUP(J15,LookupM!$A$1:$B$100,2)</f>
        <v>0.99990000000000001</v>
      </c>
      <c r="L15" s="157">
        <f>CEILING(K15*I15,0.01)</f>
        <v>13.540000000000001</v>
      </c>
      <c r="M15" s="157">
        <f>IF(L15&gt;0, (FLOOR((25.4347*POWER((18-L15),1.81)),1)),0)</f>
        <v>380</v>
      </c>
      <c r="N15" s="159">
        <f>M15</f>
        <v>380</v>
      </c>
      <c r="O15" s="92">
        <v>5.2</v>
      </c>
      <c r="P15" s="157" t="str">
        <f>CONCATENATE($G15, " ",O$1)</f>
        <v>M35 Long</v>
      </c>
      <c r="Q15" s="157">
        <f>VLOOKUP(P15,LookupM!$A$1:$B$100,2)</f>
        <v>1.0385</v>
      </c>
      <c r="R15" s="157">
        <f>FLOOR(Q15*O15,0.01)</f>
        <v>5.4</v>
      </c>
      <c r="S15" s="157">
        <f>IF(R15&gt;0, (FLOOR((0.14354*POWER((R15*100-220),1.4)),1)),0)</f>
        <v>461</v>
      </c>
      <c r="T15" s="159">
        <f>S15</f>
        <v>461</v>
      </c>
      <c r="U15" s="92">
        <v>8.16</v>
      </c>
      <c r="V15" s="157" t="str">
        <f>CONCATENATE($G15, " ",U$1)</f>
        <v>M35 Shot</v>
      </c>
      <c r="W15" s="157">
        <f>VLOOKUP(V15,LookupM!$A$1:$B$100,2)</f>
        <v>1.0462</v>
      </c>
      <c r="X15" s="157">
        <f>FLOOR(W15*U15,0.01)</f>
        <v>8.5299999999999994</v>
      </c>
      <c r="Y15" s="157">
        <f>IF(X15&gt;0, (FLOOR((51.39*POWER((X15-1.5),1.05)),1)),0)</f>
        <v>398</v>
      </c>
      <c r="Z15" s="159">
        <f>Y15</f>
        <v>398</v>
      </c>
      <c r="AA15" s="92">
        <v>1.61</v>
      </c>
      <c r="AB15" s="157" t="str">
        <f>CONCATENATE($G15, " ",AA$1)</f>
        <v>M35 High</v>
      </c>
      <c r="AC15" s="157">
        <f>VLOOKUP(AB15,LookupM!$A$1:$B$100,2)</f>
        <v>1.0136000000000001</v>
      </c>
      <c r="AD15" s="157">
        <f>FLOOR(AC15*AA15,0.01)</f>
        <v>1.6300000000000001</v>
      </c>
      <c r="AE15" s="157">
        <f>IF(AD15&gt;0, (FLOOR((0.8465*POWER((AD15*100-75),1.42)),1)),0)</f>
        <v>488</v>
      </c>
      <c r="AF15" s="159">
        <f>AE15</f>
        <v>488</v>
      </c>
      <c r="AG15" s="294">
        <v>62.9</v>
      </c>
      <c r="AH15" s="92">
        <f t="shared" si="2"/>
        <v>63.04</v>
      </c>
      <c r="AI15" s="157" t="str">
        <f>CONCATENATE($G15, " ",AH$1)</f>
        <v>M35 400</v>
      </c>
      <c r="AJ15" s="157">
        <f>VLOOKUP(AI15,LookupM!$A$1:$B$100,2)</f>
        <v>0.98240000000000005</v>
      </c>
      <c r="AK15" s="157">
        <f>CEILING(AJ15*AH15,0.01)</f>
        <v>61.940000000000005</v>
      </c>
      <c r="AL15" s="157">
        <f>IF(AK15&gt;0, (FLOOR((1.53775*POWER((82-AK15),1.81)),1)),0)</f>
        <v>350</v>
      </c>
      <c r="AM15" s="159">
        <f>AL15</f>
        <v>350</v>
      </c>
      <c r="AN15" s="294">
        <v>20.8</v>
      </c>
      <c r="AO15" s="92">
        <f t="shared" si="3"/>
        <v>21.04</v>
      </c>
      <c r="AP15" s="157" t="str">
        <f>CONCATENATE($G15, " ",AO$1)</f>
        <v>M35 Hurd</v>
      </c>
      <c r="AQ15" s="157">
        <f>VLOOKUP(AP15,LookupM!$A$1:$B$100,2)</f>
        <v>0.99570000000000003</v>
      </c>
      <c r="AR15" s="157">
        <f>CEILING(AQ15*AO15,0.01)</f>
        <v>20.95</v>
      </c>
      <c r="AS15" s="157">
        <f>IF(AR15&gt;0, (FLOOR((5.74352*POWER((28.5-AR15),1.92)),1)),0)</f>
        <v>278</v>
      </c>
      <c r="AT15" s="159">
        <f>AS15</f>
        <v>278</v>
      </c>
      <c r="AU15" s="92">
        <v>21.38</v>
      </c>
      <c r="AV15" s="157" t="str">
        <f>CONCATENATE($G15, " ",AU$1)</f>
        <v>M35 Disc</v>
      </c>
      <c r="AW15" s="157">
        <f>VLOOKUP(AV15,LookupM!$A$1:$B$100,2)</f>
        <v>1</v>
      </c>
      <c r="AX15" s="157">
        <f>FLOOR(AW15*AU15,0.01)</f>
        <v>21.38</v>
      </c>
      <c r="AY15" s="157">
        <f>IF(AX15&gt;0, (FLOOR((12.91*POWER((AX15-4),1.1)),1)),0)</f>
        <v>298</v>
      </c>
      <c r="AZ15" s="159">
        <f>AY15</f>
        <v>298</v>
      </c>
      <c r="BA15" s="92">
        <v>3.2</v>
      </c>
      <c r="BB15" s="157" t="str">
        <f>CONCATENATE($G15, " ",BA$1)</f>
        <v>M35 Pole</v>
      </c>
      <c r="BC15" s="157">
        <f>VLOOKUP(BB15,LookupM!$A$1:$B$100,2)</f>
        <v>1.0128999999999999</v>
      </c>
      <c r="BD15" s="157">
        <f>FLOOR(BC15*BA15,0.01)</f>
        <v>3.24</v>
      </c>
      <c r="BE15" s="157">
        <f>IF(BD15&gt;0, (FLOOR((0.2797*POWER((BD15*100-100),1.35)),1)),0)</f>
        <v>416</v>
      </c>
      <c r="BF15" s="159">
        <f>BE15</f>
        <v>416</v>
      </c>
      <c r="BG15" s="92">
        <v>32.880000000000003</v>
      </c>
      <c r="BH15" s="157" t="str">
        <f>CONCATENATE($G15, " ",BG$1)</f>
        <v>M35 Jav</v>
      </c>
      <c r="BI15" s="157">
        <f>VLOOKUP(BH15,LookupM!$A$1:$B$100,2)</f>
        <v>1.0438000000000001</v>
      </c>
      <c r="BJ15" s="157">
        <f>FLOOR(BI15*BG15,0.01)</f>
        <v>34.32</v>
      </c>
      <c r="BK15" s="157">
        <f>IF(BJ15&gt;0, (FLOOR((10.14*POWER((BJ15-7),1.08)),1)),0)</f>
        <v>360</v>
      </c>
      <c r="BL15" s="159">
        <f>BK15</f>
        <v>360</v>
      </c>
      <c r="BM15" s="97">
        <v>5</v>
      </c>
      <c r="BN15" s="98">
        <v>34.1</v>
      </c>
      <c r="BO15" s="157">
        <f>BM15*60+BN15</f>
        <v>334.1</v>
      </c>
      <c r="BP15" s="157" t="str">
        <f>CONCATENATE($G15, " ",BM$1)</f>
        <v>M35 1500</v>
      </c>
      <c r="BQ15" s="157">
        <f>VLOOKUP(BP15,LookupM!$A$1:$B$100,2)</f>
        <v>0.9849</v>
      </c>
      <c r="BR15" s="157">
        <f>CEILING(BQ15*BO15,0.01)</f>
        <v>329.06</v>
      </c>
      <c r="BS15" s="157">
        <f>IF(BR15&gt;0, (FLOOR((0.03768*POWER((480-BR15),1.85)),1)),0)</f>
        <v>404</v>
      </c>
      <c r="BT15" s="159">
        <f>BS15</f>
        <v>404</v>
      </c>
      <c r="BU15" s="88"/>
      <c r="BV15" s="160">
        <f>BT15+BL15+T15+AM15+Z15+AF15+AT15+BF15+AZ15+N15</f>
        <v>3833</v>
      </c>
      <c r="BW15" s="88"/>
      <c r="BX15" s="161">
        <f t="shared" si="0"/>
        <v>4</v>
      </c>
    </row>
    <row r="16" spans="1:76">
      <c r="A16" s="111">
        <v>6</v>
      </c>
      <c r="B16" s="113"/>
      <c r="C16" s="102" t="s">
        <v>447</v>
      </c>
      <c r="D16" s="102" t="s">
        <v>448</v>
      </c>
      <c r="E16" s="102" t="s">
        <v>414</v>
      </c>
      <c r="F16" s="114" t="s">
        <v>163</v>
      </c>
      <c r="G16" s="114" t="str">
        <f>VLOOKUP(F16,'Other specs'!$A$66:$B$77,2)</f>
        <v>M35</v>
      </c>
      <c r="H16" s="295">
        <v>13.9</v>
      </c>
      <c r="I16" s="93">
        <f t="shared" si="1"/>
        <v>14.14</v>
      </c>
      <c r="J16" s="102" t="str">
        <f>CONCATENATE($G16, " ",I$1)</f>
        <v>M35 100</v>
      </c>
      <c r="K16" s="102">
        <f>VLOOKUP(J16,LookupM!$A$1:$B$100,2)</f>
        <v>0.99990000000000001</v>
      </c>
      <c r="L16" s="102">
        <f>CEILING(K16*I16,0.01)</f>
        <v>14.14</v>
      </c>
      <c r="M16" s="102">
        <f>IF(L16&gt;0, (FLOOR((25.4347*POWER((18-L16),1.81)),1)),0)</f>
        <v>293</v>
      </c>
      <c r="N16" s="108">
        <f>M16</f>
        <v>293</v>
      </c>
      <c r="O16" s="93">
        <v>4.8499999999999996</v>
      </c>
      <c r="P16" s="102" t="str">
        <f>CONCATENATE($G16, " ",O$1)</f>
        <v>M35 Long</v>
      </c>
      <c r="Q16" s="102">
        <f>VLOOKUP(P16,LookupM!$A$1:$B$100,2)</f>
        <v>1.0385</v>
      </c>
      <c r="R16" s="102">
        <f>FLOOR(Q16*O16,0.01)</f>
        <v>5.03</v>
      </c>
      <c r="S16" s="102">
        <f>IF(R16&gt;0, (FLOOR((0.14354*POWER((R16*100-220),1.4)),1)),0)</f>
        <v>388</v>
      </c>
      <c r="T16" s="108">
        <f>S16</f>
        <v>388</v>
      </c>
      <c r="U16" s="93">
        <v>6.57</v>
      </c>
      <c r="V16" s="102" t="str">
        <f>CONCATENATE($G16, " ",U$1)</f>
        <v>M35 Shot</v>
      </c>
      <c r="W16" s="102">
        <f>VLOOKUP(V16,LookupM!$A$1:$B$100,2)</f>
        <v>1.0462</v>
      </c>
      <c r="X16" s="102">
        <f>FLOOR(W16*U16,0.01)</f>
        <v>6.87</v>
      </c>
      <c r="Y16" s="102">
        <f>IF(X16&gt;0, (FLOOR((51.39*POWER((X16-1.5),1.05)),1)),0)</f>
        <v>300</v>
      </c>
      <c r="Z16" s="108">
        <f>Y16</f>
        <v>300</v>
      </c>
      <c r="AA16" s="93">
        <v>1.52</v>
      </c>
      <c r="AB16" s="102" t="str">
        <f>CONCATENATE($G16, " ",AA$1)</f>
        <v>M35 High</v>
      </c>
      <c r="AC16" s="102">
        <f>VLOOKUP(AB16,LookupM!$A$1:$B$100,2)</f>
        <v>1.0136000000000001</v>
      </c>
      <c r="AD16" s="102">
        <f>FLOOR(AC16*AA16,0.01)</f>
        <v>1.54</v>
      </c>
      <c r="AE16" s="102">
        <f>IF(AD16&gt;0, (FLOOR((0.8465*POWER((AD16*100-75),1.42)),1)),0)</f>
        <v>419</v>
      </c>
      <c r="AF16" s="108">
        <f>AE16</f>
        <v>419</v>
      </c>
      <c r="AG16" s="295">
        <v>61</v>
      </c>
      <c r="AH16" s="93">
        <f t="shared" si="2"/>
        <v>61.14</v>
      </c>
      <c r="AI16" s="102" t="str">
        <f>CONCATENATE($G16, " ",AH$1)</f>
        <v>M35 400</v>
      </c>
      <c r="AJ16" s="102">
        <f>VLOOKUP(AI16,LookupM!$A$1:$B$100,2)</f>
        <v>0.98240000000000005</v>
      </c>
      <c r="AK16" s="102">
        <f>CEILING(AJ16*AH16,0.01)</f>
        <v>60.07</v>
      </c>
      <c r="AL16" s="102">
        <f>IF(AK16&gt;0, (FLOOR((1.53775*POWER((82-AK16),1.81)),1)),0)</f>
        <v>411</v>
      </c>
      <c r="AM16" s="108">
        <f>AL16</f>
        <v>411</v>
      </c>
      <c r="AN16" s="295">
        <v>21</v>
      </c>
      <c r="AO16" s="93">
        <f t="shared" si="3"/>
        <v>21.24</v>
      </c>
      <c r="AP16" s="102" t="str">
        <f>CONCATENATE($G16, " ",AO$1)</f>
        <v>M35 Hurd</v>
      </c>
      <c r="AQ16" s="102">
        <f>VLOOKUP(AP16,LookupM!$A$1:$B$100,2)</f>
        <v>0.99570000000000003</v>
      </c>
      <c r="AR16" s="102">
        <f>CEILING(AQ16*AO16,0.01)</f>
        <v>21.150000000000002</v>
      </c>
      <c r="AS16" s="102">
        <f>IF(AR16&gt;0, (FLOOR((5.74352*POWER((28.5-AR16),1.92)),1)),0)</f>
        <v>264</v>
      </c>
      <c r="AT16" s="108">
        <f>AS16</f>
        <v>264</v>
      </c>
      <c r="AU16" s="93">
        <v>17.79</v>
      </c>
      <c r="AV16" s="102" t="str">
        <f>CONCATENATE($G16, " ",AU$1)</f>
        <v>M35 Disc</v>
      </c>
      <c r="AW16" s="102">
        <f>VLOOKUP(AV16,LookupM!$A$1:$B$100,2)</f>
        <v>1</v>
      </c>
      <c r="AX16" s="102">
        <f>FLOOR(AW16*AU16,0.01)</f>
        <v>17.79</v>
      </c>
      <c r="AY16" s="102">
        <f>IF(AX16&gt;0, (FLOOR((12.91*POWER((AX16-4),1.1)),1)),0)</f>
        <v>231</v>
      </c>
      <c r="AZ16" s="108">
        <f>AY16</f>
        <v>231</v>
      </c>
      <c r="BA16" s="93">
        <v>1.8</v>
      </c>
      <c r="BB16" s="102" t="str">
        <f>CONCATENATE($G16, " ",BA$1)</f>
        <v>M35 Pole</v>
      </c>
      <c r="BC16" s="102">
        <f>VLOOKUP(BB16,LookupM!$A$1:$B$100,2)</f>
        <v>1.0128999999999999</v>
      </c>
      <c r="BD16" s="102">
        <f>FLOOR(BC16*BA16,0.01)</f>
        <v>1.82</v>
      </c>
      <c r="BE16" s="102">
        <f>IF(BD16&gt;0, (FLOOR((0.2797*POWER((BD16*100-100),1.35)),1)),0)</f>
        <v>107</v>
      </c>
      <c r="BF16" s="108">
        <f>BE16</f>
        <v>107</v>
      </c>
      <c r="BG16" s="93">
        <v>30.52</v>
      </c>
      <c r="BH16" s="102" t="str">
        <f>CONCATENATE($G16, " ",BG$1)</f>
        <v>M35 Jav</v>
      </c>
      <c r="BI16" s="102">
        <f>VLOOKUP(BH16,LookupM!$A$1:$B$100,2)</f>
        <v>1.0438000000000001</v>
      </c>
      <c r="BJ16" s="102">
        <f>FLOOR(BI16*BG16,0.01)</f>
        <v>31.85</v>
      </c>
      <c r="BK16" s="102">
        <f>IF(BJ16&gt;0, (FLOOR((10.14*POWER((BJ16-7),1.08)),1)),0)</f>
        <v>325</v>
      </c>
      <c r="BL16" s="108">
        <f>BK16</f>
        <v>325</v>
      </c>
      <c r="BM16" s="99">
        <v>4</v>
      </c>
      <c r="BN16" s="63">
        <v>54.9</v>
      </c>
      <c r="BO16" s="102">
        <f>BM16*60+BN16</f>
        <v>294.89999999999998</v>
      </c>
      <c r="BP16" s="102" t="str">
        <f>CONCATENATE($G16, " ",BM$1)</f>
        <v>M35 1500</v>
      </c>
      <c r="BQ16" s="102">
        <f>VLOOKUP(BP16,LookupM!$A$1:$B$100,2)</f>
        <v>0.9849</v>
      </c>
      <c r="BR16" s="102">
        <f>CEILING(BQ16*BO16,0.01)</f>
        <v>290.45</v>
      </c>
      <c r="BS16" s="102">
        <f>IF(BR16&gt;0, (FLOOR((0.03768*POWER((480-BR16),1.85)),1)),0)</f>
        <v>616</v>
      </c>
      <c r="BT16" s="108">
        <f>BS16</f>
        <v>616</v>
      </c>
      <c r="BU16" s="88"/>
      <c r="BV16" s="103">
        <f>BT16+BL16+T16+AM16+Z16+AF16+AT16+BF16+AZ16+N16</f>
        <v>3354</v>
      </c>
      <c r="BW16" s="88"/>
      <c r="BX16" s="105">
        <f t="shared" si="0"/>
        <v>9</v>
      </c>
    </row>
    <row r="17" spans="1:76" ht="14.25" thickBot="1">
      <c r="A17" s="111">
        <v>6</v>
      </c>
      <c r="B17" s="255"/>
      <c r="C17" s="256" t="s">
        <v>449</v>
      </c>
      <c r="D17" s="256" t="s">
        <v>450</v>
      </c>
      <c r="E17" s="256" t="s">
        <v>497</v>
      </c>
      <c r="F17" s="257" t="s">
        <v>346</v>
      </c>
      <c r="G17" s="114" t="str">
        <f>VLOOKUP(F17,'Other specs'!$A$66:$B$77,2)</f>
        <v>M00</v>
      </c>
      <c r="H17" s="303">
        <v>11.8</v>
      </c>
      <c r="I17" s="259">
        <f t="shared" si="1"/>
        <v>12.040000000000001</v>
      </c>
      <c r="J17" s="256" t="str">
        <f t="shared" si="4"/>
        <v>M00 100</v>
      </c>
      <c r="K17" s="256">
        <f>VLOOKUP(J17,LookupM!$A$1:$B$100,2)</f>
        <v>1</v>
      </c>
      <c r="L17" s="256">
        <f t="shared" si="5"/>
        <v>12.040000000000001</v>
      </c>
      <c r="M17" s="256">
        <f t="shared" si="6"/>
        <v>643</v>
      </c>
      <c r="N17" s="260">
        <f t="shared" si="7"/>
        <v>643</v>
      </c>
      <c r="O17" s="259">
        <v>5.85</v>
      </c>
      <c r="P17" s="256" t="str">
        <f t="shared" si="8"/>
        <v>M00 Long</v>
      </c>
      <c r="Q17" s="256">
        <f>VLOOKUP(P17,LookupM!$A$1:$B$100,2)</f>
        <v>1</v>
      </c>
      <c r="R17" s="256">
        <f t="shared" si="9"/>
        <v>5.8500000000000005</v>
      </c>
      <c r="S17" s="256">
        <f t="shared" si="10"/>
        <v>554</v>
      </c>
      <c r="T17" s="260">
        <f t="shared" si="11"/>
        <v>554</v>
      </c>
      <c r="U17" s="259">
        <v>12</v>
      </c>
      <c r="V17" s="256" t="str">
        <f t="shared" si="12"/>
        <v>M00 Shot</v>
      </c>
      <c r="W17" s="256">
        <f>VLOOKUP(V17,LookupM!$A$1:$B$100,2)</f>
        <v>1</v>
      </c>
      <c r="X17" s="256">
        <f t="shared" si="13"/>
        <v>12</v>
      </c>
      <c r="Y17" s="256">
        <f t="shared" si="14"/>
        <v>606</v>
      </c>
      <c r="Z17" s="260">
        <f t="shared" si="15"/>
        <v>606</v>
      </c>
      <c r="AA17" s="259">
        <v>1.7</v>
      </c>
      <c r="AB17" s="256" t="str">
        <f t="shared" si="16"/>
        <v>M00 High</v>
      </c>
      <c r="AC17" s="256">
        <f>VLOOKUP(AB17,LookupM!$A$1:$B$100,2)</f>
        <v>1</v>
      </c>
      <c r="AD17" s="256">
        <f t="shared" si="17"/>
        <v>1.7</v>
      </c>
      <c r="AE17" s="256">
        <f t="shared" si="18"/>
        <v>544</v>
      </c>
      <c r="AF17" s="260">
        <f t="shared" si="19"/>
        <v>544</v>
      </c>
      <c r="AG17" s="303">
        <v>53.2</v>
      </c>
      <c r="AH17" s="259">
        <f t="shared" si="2"/>
        <v>53.34</v>
      </c>
      <c r="AI17" s="256" t="str">
        <f t="shared" si="20"/>
        <v>M00 400</v>
      </c>
      <c r="AJ17" s="256">
        <f>VLOOKUP(AI17,LookupM!$A$1:$B$100,2)</f>
        <v>1</v>
      </c>
      <c r="AK17" s="256">
        <f t="shared" si="21"/>
        <v>53.34</v>
      </c>
      <c r="AL17" s="256">
        <f t="shared" si="22"/>
        <v>667</v>
      </c>
      <c r="AM17" s="260">
        <f t="shared" si="23"/>
        <v>667</v>
      </c>
      <c r="AN17" s="303">
        <v>21.3</v>
      </c>
      <c r="AO17" s="259">
        <f t="shared" si="3"/>
        <v>21.54</v>
      </c>
      <c r="AP17" s="256" t="str">
        <f t="shared" si="24"/>
        <v>M00 Hurd</v>
      </c>
      <c r="AQ17" s="256">
        <f>VLOOKUP(AP17,LookupM!$A$1:$B$100,2)</f>
        <v>1</v>
      </c>
      <c r="AR17" s="256">
        <f t="shared" si="25"/>
        <v>21.54</v>
      </c>
      <c r="AS17" s="256">
        <f t="shared" si="26"/>
        <v>238</v>
      </c>
      <c r="AT17" s="260">
        <f t="shared" si="27"/>
        <v>238</v>
      </c>
      <c r="AU17" s="259">
        <v>30.97</v>
      </c>
      <c r="AV17" s="256" t="str">
        <f t="shared" si="28"/>
        <v>M00 Disc</v>
      </c>
      <c r="AW17" s="256">
        <f>VLOOKUP(AV17,LookupM!$A$1:$B$100,2)</f>
        <v>1</v>
      </c>
      <c r="AX17" s="256">
        <f t="shared" si="29"/>
        <v>30.970000000000002</v>
      </c>
      <c r="AY17" s="256">
        <f t="shared" si="30"/>
        <v>484</v>
      </c>
      <c r="AZ17" s="260">
        <f t="shared" si="31"/>
        <v>484</v>
      </c>
      <c r="BA17" s="259">
        <v>2.4</v>
      </c>
      <c r="BB17" s="256" t="str">
        <f t="shared" si="32"/>
        <v>M00 Pole</v>
      </c>
      <c r="BC17" s="256">
        <f>VLOOKUP(BB17,LookupM!$A$1:$B$100,2)</f>
        <v>1</v>
      </c>
      <c r="BD17" s="256">
        <f t="shared" si="33"/>
        <v>2.4</v>
      </c>
      <c r="BE17" s="256">
        <f t="shared" si="34"/>
        <v>220</v>
      </c>
      <c r="BF17" s="260">
        <f t="shared" si="35"/>
        <v>220</v>
      </c>
      <c r="BG17" s="259">
        <v>44.53</v>
      </c>
      <c r="BH17" s="256" t="str">
        <f t="shared" si="36"/>
        <v>M00 Jav</v>
      </c>
      <c r="BI17" s="256">
        <f>VLOOKUP(BH17,LookupM!$A$1:$B$100,2)</f>
        <v>1</v>
      </c>
      <c r="BJ17" s="256">
        <f t="shared" si="37"/>
        <v>44.53</v>
      </c>
      <c r="BK17" s="256">
        <f t="shared" si="38"/>
        <v>508</v>
      </c>
      <c r="BL17" s="260">
        <f t="shared" si="39"/>
        <v>508</v>
      </c>
      <c r="BM17" s="261">
        <v>5</v>
      </c>
      <c r="BN17" s="262">
        <v>33.700000000000003</v>
      </c>
      <c r="BO17" s="256">
        <f t="shared" si="40"/>
        <v>333.7</v>
      </c>
      <c r="BP17" s="256" t="str">
        <f t="shared" si="41"/>
        <v>M00 1500</v>
      </c>
      <c r="BQ17" s="256">
        <f>VLOOKUP(BP17,LookupM!$A$1:$B$100,2)</f>
        <v>1</v>
      </c>
      <c r="BR17" s="256">
        <f t="shared" si="42"/>
        <v>333.7</v>
      </c>
      <c r="BS17" s="256">
        <f t="shared" si="43"/>
        <v>381</v>
      </c>
      <c r="BT17" s="260">
        <f t="shared" si="44"/>
        <v>381</v>
      </c>
      <c r="BU17" s="88"/>
      <c r="BV17" s="103">
        <f t="shared" si="45"/>
        <v>4845</v>
      </c>
      <c r="BW17" s="88"/>
      <c r="BX17" s="105">
        <f t="shared" si="0"/>
        <v>2</v>
      </c>
    </row>
    <row r="18" spans="1:76">
      <c r="A18" s="245">
        <v>7</v>
      </c>
      <c r="B18" s="246"/>
      <c r="C18" s="247" t="s">
        <v>433</v>
      </c>
      <c r="D18" s="247" t="s">
        <v>434</v>
      </c>
      <c r="E18" s="247" t="s">
        <v>417</v>
      </c>
      <c r="F18" s="73" t="s">
        <v>15</v>
      </c>
      <c r="G18" s="258" t="str">
        <f>VLOOKUP(F18, 'Other specs'!$A$40:$B$50,2)</f>
        <v>W35</v>
      </c>
      <c r="H18" s="294">
        <v>18</v>
      </c>
      <c r="I18" s="92">
        <f t="shared" si="1"/>
        <v>18.239999999999998</v>
      </c>
      <c r="J18" s="72" t="str">
        <f t="shared" si="4"/>
        <v>W35 100</v>
      </c>
      <c r="K18" s="72">
        <f>VLOOKUP(J18,LookupW!$A$1:$B$108,2)</f>
        <v>1</v>
      </c>
      <c r="L18" s="72">
        <f t="shared" si="5"/>
        <v>18.240000000000002</v>
      </c>
      <c r="M18" s="72">
        <f t="shared" ref="M18" si="130">IF(L18&gt;0, (FLOOR((17.857*POWER((21-L18),1.81)),1)),0)</f>
        <v>112</v>
      </c>
      <c r="N18" s="107">
        <f t="shared" si="7"/>
        <v>112</v>
      </c>
      <c r="O18" s="92">
        <v>3.25</v>
      </c>
      <c r="P18" s="72" t="str">
        <f t="shared" si="8"/>
        <v>W35 Long</v>
      </c>
      <c r="Q18" s="72">
        <f>VLOOKUP(P18,LookupW!$A$1:$B$108,2)</f>
        <v>1.0323</v>
      </c>
      <c r="R18" s="72">
        <f t="shared" si="9"/>
        <v>3.35</v>
      </c>
      <c r="S18" s="72">
        <f t="shared" ref="S18" si="131">IF(R18&gt;0,(FLOOR((0.188807*POWER((R18*100-210),1.41)),1)),0)</f>
        <v>170</v>
      </c>
      <c r="T18" s="107">
        <f t="shared" si="11"/>
        <v>170</v>
      </c>
      <c r="U18" s="92">
        <v>5.71</v>
      </c>
      <c r="V18" s="72" t="str">
        <f t="shared" si="12"/>
        <v>W35 Shot</v>
      </c>
      <c r="W18" s="72">
        <f>VLOOKUP(V18,LookupW!$A$1:$B$108,2)</f>
        <v>1.0367999999999999</v>
      </c>
      <c r="X18" s="72">
        <f t="shared" si="13"/>
        <v>5.92</v>
      </c>
      <c r="Y18" s="72">
        <f t="shared" ref="Y18" si="132">IF(X18&gt;0,(FLOOR((56.0211*POWER((X18-1.5),1.05)),1)),0)</f>
        <v>266</v>
      </c>
      <c r="Z18" s="107">
        <f t="shared" si="15"/>
        <v>266</v>
      </c>
      <c r="AA18" s="92">
        <v>1.1000000000000001</v>
      </c>
      <c r="AB18" s="72" t="str">
        <f t="shared" si="16"/>
        <v>W35 High</v>
      </c>
      <c r="AC18" s="72">
        <f>VLOOKUP(AB18,LookupW!$A$1:$B$108,2)</f>
        <v>1.0205</v>
      </c>
      <c r="AD18" s="72">
        <f t="shared" si="17"/>
        <v>1.1200000000000001</v>
      </c>
      <c r="AE18" s="72">
        <f t="shared" ref="AE18" si="133">IF(AD18&gt;0, (FLOOR((1.84523*POWER((AD18*100-75),1.348)),1)),0)</f>
        <v>239</v>
      </c>
      <c r="AF18" s="107">
        <f t="shared" si="19"/>
        <v>239</v>
      </c>
      <c r="AG18" s="294">
        <v>109.3</v>
      </c>
      <c r="AH18" s="92">
        <f t="shared" si="2"/>
        <v>109.44</v>
      </c>
      <c r="AI18" s="72" t="str">
        <f t="shared" si="20"/>
        <v>W35 400</v>
      </c>
      <c r="AJ18" s="72">
        <f>VLOOKUP(AI18,LookupW!$A$1:$B$108,2)</f>
        <v>0.97829999999999995</v>
      </c>
      <c r="AK18" s="72">
        <f t="shared" si="21"/>
        <v>107.07000000000001</v>
      </c>
      <c r="AL18" s="72" t="e">
        <f>IF(AK18&gt;0, (FLOOR((1.34285*POWER((91.7-AK18),1.81)),1)),0)</f>
        <v>#NUM!</v>
      </c>
      <c r="AM18" s="107">
        <v>0</v>
      </c>
      <c r="AN18" s="304">
        <v>25.6</v>
      </c>
      <c r="AO18" s="92">
        <f t="shared" si="3"/>
        <v>25.84</v>
      </c>
      <c r="AP18" s="72" t="str">
        <f t="shared" si="24"/>
        <v>W35 Hurd</v>
      </c>
      <c r="AQ18" s="72">
        <f>VLOOKUP(AP18,LookupW!$A$1:$B$108,2)</f>
        <v>0.99319999999999997</v>
      </c>
      <c r="AR18" s="72">
        <f t="shared" si="25"/>
        <v>25.67</v>
      </c>
      <c r="AS18" s="72">
        <f t="shared" ref="AS18" si="134">IF(AR18&gt;0, (FLOOR((9.23076*POWER((26.7-AR18),1.835)),1)),0)</f>
        <v>9</v>
      </c>
      <c r="AT18" s="301">
        <f t="shared" si="27"/>
        <v>9</v>
      </c>
      <c r="AU18" s="92">
        <v>14.24</v>
      </c>
      <c r="AV18" s="72" t="str">
        <f t="shared" si="28"/>
        <v>W35 Disc</v>
      </c>
      <c r="AW18" s="72">
        <f>VLOOKUP(AV18,LookupW!$A$1:$B$108,2)</f>
        <v>1</v>
      </c>
      <c r="AX18" s="72">
        <f t="shared" si="29"/>
        <v>14.24</v>
      </c>
      <c r="AY18" s="72">
        <f t="shared" ref="AY18" si="135">IF(AX18&gt;0,(FLOOR((12.3311*POWER((AX18-3),1.1)),1)), 0)</f>
        <v>176</v>
      </c>
      <c r="AZ18" s="107">
        <f t="shared" si="31"/>
        <v>176</v>
      </c>
      <c r="BA18" s="92">
        <v>0</v>
      </c>
      <c r="BB18" s="72" t="str">
        <f t="shared" si="32"/>
        <v>W35 Pole</v>
      </c>
      <c r="BC18" s="72">
        <f>VLOOKUP(BB18,LookupW!$A$1:$B$108,2)</f>
        <v>1.0024</v>
      </c>
      <c r="BD18" s="72">
        <f t="shared" si="33"/>
        <v>0</v>
      </c>
      <c r="BE18" s="72">
        <f t="shared" ref="BE18" si="136">IF(BD18&gt;0, (FLOOR((0.44125*POWER((BD18*100-100),1.35)),1)), 0)</f>
        <v>0</v>
      </c>
      <c r="BF18" s="107">
        <f t="shared" si="35"/>
        <v>0</v>
      </c>
      <c r="BG18" s="92">
        <v>13.01</v>
      </c>
      <c r="BH18" s="72" t="str">
        <f t="shared" si="36"/>
        <v>W35 Jav</v>
      </c>
      <c r="BI18" s="72">
        <f>VLOOKUP(BH18,LookupW!$A$1:$B$108,2)</f>
        <v>1.0236000000000001</v>
      </c>
      <c r="BJ18" s="72">
        <f t="shared" si="37"/>
        <v>13.31</v>
      </c>
      <c r="BK18" s="72">
        <f t="shared" ref="BK18" si="137">IF(BJ18&gt;0, (FLOOR((15.9803*POWER((BJ18-3.8),1.04)),1)), 0)</f>
        <v>166</v>
      </c>
      <c r="BL18" s="107">
        <f t="shared" si="39"/>
        <v>166</v>
      </c>
      <c r="BM18" s="97">
        <v>9</v>
      </c>
      <c r="BN18" s="98">
        <v>35.200000000000003</v>
      </c>
      <c r="BO18" s="72">
        <f t="shared" si="40"/>
        <v>575.20000000000005</v>
      </c>
      <c r="BP18" s="72" t="str">
        <f t="shared" si="41"/>
        <v>W35 1500</v>
      </c>
      <c r="BQ18" s="72">
        <f>VLOOKUP(BP18,LookupW!$A$1:$B$108,2)</f>
        <v>0.98119999999999996</v>
      </c>
      <c r="BR18" s="72">
        <f t="shared" si="42"/>
        <v>564.39</v>
      </c>
      <c r="BS18" s="72">
        <v>0</v>
      </c>
      <c r="BT18" s="107">
        <v>0</v>
      </c>
      <c r="BU18" s="88"/>
      <c r="BV18" s="86">
        <f t="shared" si="45"/>
        <v>1138</v>
      </c>
      <c r="BW18" s="88"/>
      <c r="BX18" s="263">
        <f t="shared" si="0"/>
        <v>18</v>
      </c>
    </row>
    <row r="19" spans="1:76">
      <c r="A19" s="111">
        <v>7</v>
      </c>
      <c r="B19" s="113"/>
      <c r="C19" s="102" t="s">
        <v>354</v>
      </c>
      <c r="D19" s="102" t="s">
        <v>403</v>
      </c>
      <c r="E19" s="102" t="s">
        <v>415</v>
      </c>
      <c r="F19" s="114" t="s">
        <v>163</v>
      </c>
      <c r="G19" s="165" t="str">
        <f>VLOOKUP(F19,'Other specs'!$A$66:$B$77,2)</f>
        <v>M35</v>
      </c>
      <c r="H19" s="295">
        <v>14.7</v>
      </c>
      <c r="I19" s="93">
        <f t="shared" si="1"/>
        <v>14.94</v>
      </c>
      <c r="J19" s="102" t="str">
        <f>CONCATENATE($G19, " ",I$1)</f>
        <v>M35 100</v>
      </c>
      <c r="K19" s="102">
        <f>VLOOKUP(J19,LookupM!$A$1:$B$100,2)</f>
        <v>0.99990000000000001</v>
      </c>
      <c r="L19" s="102">
        <f>CEILING(K19*I19,0.01)</f>
        <v>14.94</v>
      </c>
      <c r="M19" s="102">
        <f>IF(L19&gt;0, (FLOOR((25.4347*POWER((18-L19),1.81)),1)),0)</f>
        <v>192</v>
      </c>
      <c r="N19" s="108">
        <f>M19</f>
        <v>192</v>
      </c>
      <c r="O19" s="93">
        <v>4.95</v>
      </c>
      <c r="P19" s="102" t="str">
        <f>CONCATENATE($G19, " ",O$1)</f>
        <v>M35 Long</v>
      </c>
      <c r="Q19" s="102">
        <f>VLOOKUP(P19,LookupM!$A$1:$B$100,2)</f>
        <v>1.0385</v>
      </c>
      <c r="R19" s="102">
        <f>FLOOR(Q19*O19,0.01)</f>
        <v>5.14</v>
      </c>
      <c r="S19" s="102">
        <f>IF(R19&gt;0, (FLOOR((0.14354*POWER((R19*100-220),1.4)),1)),0)</f>
        <v>409</v>
      </c>
      <c r="T19" s="108">
        <f>S19</f>
        <v>409</v>
      </c>
      <c r="U19" s="93">
        <v>10.06</v>
      </c>
      <c r="V19" s="102" t="str">
        <f>CONCATENATE($G19, " ",U$1)</f>
        <v>M35 Shot</v>
      </c>
      <c r="W19" s="102">
        <f>VLOOKUP(V19,LookupM!$A$1:$B$100,2)</f>
        <v>1.0462</v>
      </c>
      <c r="X19" s="102">
        <f>FLOOR(W19*U19,0.01)</f>
        <v>10.52</v>
      </c>
      <c r="Y19" s="102">
        <f>IF(X19&gt;0, (FLOOR((51.39*POWER((X19-1.5),1.05)),1)),0)</f>
        <v>517</v>
      </c>
      <c r="Z19" s="108">
        <f>Y19</f>
        <v>517</v>
      </c>
      <c r="AA19" s="93">
        <v>1.55</v>
      </c>
      <c r="AB19" s="102" t="str">
        <f>CONCATENATE($G19, " ",AA$1)</f>
        <v>M35 High</v>
      </c>
      <c r="AC19" s="102">
        <f>VLOOKUP(AB19,LookupM!$A$1:$B$100,2)</f>
        <v>1.0136000000000001</v>
      </c>
      <c r="AD19" s="102">
        <f>FLOOR(AC19*AA19,0.01)</f>
        <v>1.57</v>
      </c>
      <c r="AE19" s="102">
        <f>IF(AD19&gt;0, (FLOOR((0.8465*POWER((AD19*100-75),1.42)),1)),0)</f>
        <v>441</v>
      </c>
      <c r="AF19" s="108">
        <f>AE19</f>
        <v>441</v>
      </c>
      <c r="AG19" s="295">
        <v>77.2</v>
      </c>
      <c r="AH19" s="93">
        <f t="shared" si="2"/>
        <v>77.34</v>
      </c>
      <c r="AI19" s="102" t="str">
        <f>CONCATENATE($G19, " ",AH$1)</f>
        <v>M35 400</v>
      </c>
      <c r="AJ19" s="102">
        <f>VLOOKUP(AI19,LookupM!$A$1:$B$100,2)</f>
        <v>0.98240000000000005</v>
      </c>
      <c r="AK19" s="102">
        <f>CEILING(AJ19*AH19,0.01)</f>
        <v>75.98</v>
      </c>
      <c r="AL19" s="102">
        <f>IF(AK19&gt;0, (FLOOR((1.53775*POWER((82-AK19),1.81)),1)),0)</f>
        <v>39</v>
      </c>
      <c r="AM19" s="108">
        <f>AL19</f>
        <v>39</v>
      </c>
      <c r="AN19" s="295">
        <v>21.8</v>
      </c>
      <c r="AO19" s="93">
        <f t="shared" si="3"/>
        <v>22.04</v>
      </c>
      <c r="AP19" s="102" t="str">
        <f>CONCATENATE($G19, " ",AO$1)</f>
        <v>M35 Hurd</v>
      </c>
      <c r="AQ19" s="102">
        <f>VLOOKUP(AP19,LookupM!$A$1:$B$100,2)</f>
        <v>0.99570000000000003</v>
      </c>
      <c r="AR19" s="102">
        <f>CEILING(AQ19*AO19,0.01)</f>
        <v>21.95</v>
      </c>
      <c r="AS19" s="102">
        <f>IF(AR19&gt;0, (FLOOR((5.74352*POWER((28.5-AR19),1.92)),1)),0)</f>
        <v>212</v>
      </c>
      <c r="AT19" s="108">
        <f>AS19</f>
        <v>212</v>
      </c>
      <c r="AU19" s="93">
        <v>29.05</v>
      </c>
      <c r="AV19" s="102" t="str">
        <f>CONCATENATE($G19, " ",AU$1)</f>
        <v>M35 Disc</v>
      </c>
      <c r="AW19" s="102">
        <f>VLOOKUP(AV19,LookupM!$A$1:$B$100,2)</f>
        <v>1</v>
      </c>
      <c r="AX19" s="102">
        <f>FLOOR(AW19*AU19,0.01)</f>
        <v>29.05</v>
      </c>
      <c r="AY19" s="102">
        <f>IF(AX19&gt;0, (FLOOR((12.91*POWER((AX19-4),1.1)),1)),0)</f>
        <v>446</v>
      </c>
      <c r="AZ19" s="108">
        <f>AY19</f>
        <v>446</v>
      </c>
      <c r="BA19" s="93">
        <v>2.2000000000000002</v>
      </c>
      <c r="BB19" s="102" t="str">
        <f>CONCATENATE($G19, " ",BA$1)</f>
        <v>M35 Pole</v>
      </c>
      <c r="BC19" s="102">
        <f>VLOOKUP(BB19,LookupM!$A$1:$B$100,2)</f>
        <v>1.0128999999999999</v>
      </c>
      <c r="BD19" s="102">
        <f>FLOOR(BC19*BA19,0.01)</f>
        <v>2.2200000000000002</v>
      </c>
      <c r="BE19" s="102">
        <f>IF(BD19&gt;0, (FLOOR((0.2797*POWER((BD19*100-100),1.35)),1)),0)</f>
        <v>183</v>
      </c>
      <c r="BF19" s="108">
        <f>BE19</f>
        <v>183</v>
      </c>
      <c r="BG19" s="93">
        <v>34.090000000000003</v>
      </c>
      <c r="BH19" s="102" t="str">
        <f>CONCATENATE($G19, " ",BG$1)</f>
        <v>M35 Jav</v>
      </c>
      <c r="BI19" s="102">
        <f>VLOOKUP(BH19,LookupM!$A$1:$B$100,2)</f>
        <v>1.0438000000000001</v>
      </c>
      <c r="BJ19" s="102">
        <f>FLOOR(BI19*BG19,0.01)</f>
        <v>35.58</v>
      </c>
      <c r="BK19" s="102">
        <f>IF(BJ19&gt;0, (FLOOR((10.14*POWER((BJ19-7),1.08)),1)),0)</f>
        <v>378</v>
      </c>
      <c r="BL19" s="108">
        <f>BK19</f>
        <v>378</v>
      </c>
      <c r="BM19" s="99">
        <v>7</v>
      </c>
      <c r="BN19" s="63">
        <v>25.7</v>
      </c>
      <c r="BO19" s="102">
        <f>BM19*60+BN19</f>
        <v>445.7</v>
      </c>
      <c r="BP19" s="102" t="str">
        <f>CONCATENATE($G19, " ",BM$1)</f>
        <v>M35 1500</v>
      </c>
      <c r="BQ19" s="102">
        <f>VLOOKUP(BP19,LookupM!$A$1:$B$100,2)</f>
        <v>0.9849</v>
      </c>
      <c r="BR19" s="102">
        <f>CEILING(BQ19*BO19,0.01)</f>
        <v>438.97</v>
      </c>
      <c r="BS19" s="102">
        <f>IF(BR19&gt;0, (FLOOR((0.03768*POWER((480-BR19),1.85)),1)),0)</f>
        <v>36</v>
      </c>
      <c r="BT19" s="108">
        <f>BS19</f>
        <v>36</v>
      </c>
      <c r="BU19" s="88"/>
      <c r="BV19" s="103">
        <f>BT19+BL19+T19+AM19+Z19+AF19+AT19+BF19+AZ19+N19</f>
        <v>2853</v>
      </c>
      <c r="BW19" s="88"/>
      <c r="BX19" s="105">
        <f t="shared" si="0"/>
        <v>13</v>
      </c>
    </row>
    <row r="20" spans="1:76" ht="14.25" thickBot="1">
      <c r="A20" s="112">
        <v>7</v>
      </c>
      <c r="B20" s="115"/>
      <c r="C20" s="109" t="s">
        <v>410</v>
      </c>
      <c r="D20" s="109" t="s">
        <v>411</v>
      </c>
      <c r="E20" s="109" t="s">
        <v>414</v>
      </c>
      <c r="F20" s="116" t="s">
        <v>166</v>
      </c>
      <c r="G20" s="252" t="str">
        <f>VLOOKUP(F20,'Other specs'!$A$66:$B$77,2)</f>
        <v>M50</v>
      </c>
      <c r="H20" s="302">
        <v>15.2</v>
      </c>
      <c r="I20" s="95">
        <f t="shared" si="1"/>
        <v>15.44</v>
      </c>
      <c r="J20" s="109" t="str">
        <f t="shared" si="4"/>
        <v>M50 100</v>
      </c>
      <c r="K20" s="109">
        <f>VLOOKUP(J20,LookupM!$A$1:$B$100,2)</f>
        <v>0.90310000000000001</v>
      </c>
      <c r="L20" s="109">
        <f t="shared" si="5"/>
        <v>13.950000000000001</v>
      </c>
      <c r="M20" s="109">
        <f t="shared" si="6"/>
        <v>319</v>
      </c>
      <c r="N20" s="110">
        <f t="shared" si="7"/>
        <v>319</v>
      </c>
      <c r="O20" s="95">
        <v>3.17</v>
      </c>
      <c r="P20" s="109" t="str">
        <f t="shared" si="8"/>
        <v>M50 Long</v>
      </c>
      <c r="Q20" s="109">
        <f>VLOOKUP(P20,LookupM!$A$1:$B$100,2)</f>
        <v>1.2299</v>
      </c>
      <c r="R20" s="109">
        <f t="shared" si="9"/>
        <v>3.89</v>
      </c>
      <c r="S20" s="109">
        <f t="shared" si="10"/>
        <v>188</v>
      </c>
      <c r="T20" s="110">
        <f t="shared" si="11"/>
        <v>188</v>
      </c>
      <c r="U20" s="95">
        <v>8.19</v>
      </c>
      <c r="V20" s="109" t="str">
        <f t="shared" si="12"/>
        <v>M50 Shot</v>
      </c>
      <c r="W20" s="109">
        <f>VLOOKUP(V20,LookupM!$A$1:$B$100,2)</f>
        <v>1.1551</v>
      </c>
      <c r="X20" s="109">
        <f t="shared" si="13"/>
        <v>9.4600000000000009</v>
      </c>
      <c r="Y20" s="109">
        <f t="shared" si="14"/>
        <v>453</v>
      </c>
      <c r="Z20" s="110">
        <f t="shared" si="15"/>
        <v>453</v>
      </c>
      <c r="AA20" s="95">
        <v>1.1000000000000001</v>
      </c>
      <c r="AB20" s="109" t="str">
        <f t="shared" si="16"/>
        <v>M50 High</v>
      </c>
      <c r="AC20" s="109">
        <f>VLOOKUP(AB20,LookupM!$A$1:$B$100,2)</f>
        <v>1.1724000000000001</v>
      </c>
      <c r="AD20" s="109">
        <f t="shared" si="17"/>
        <v>1.28</v>
      </c>
      <c r="AE20" s="109">
        <f t="shared" si="18"/>
        <v>237</v>
      </c>
      <c r="AF20" s="110">
        <f t="shared" si="19"/>
        <v>237</v>
      </c>
      <c r="AG20" s="302">
        <v>79.8</v>
      </c>
      <c r="AH20" s="95">
        <f t="shared" si="2"/>
        <v>79.94</v>
      </c>
      <c r="AI20" s="109" t="str">
        <f t="shared" si="20"/>
        <v>M50 400</v>
      </c>
      <c r="AJ20" s="109">
        <f>VLOOKUP(AI20,LookupM!$A$1:$B$100,2)</f>
        <v>0.89090000000000003</v>
      </c>
      <c r="AK20" s="109">
        <f t="shared" si="21"/>
        <v>71.22</v>
      </c>
      <c r="AL20" s="109">
        <f t="shared" si="22"/>
        <v>113</v>
      </c>
      <c r="AM20" s="110">
        <f t="shared" si="23"/>
        <v>113</v>
      </c>
      <c r="AN20" s="302">
        <v>33.6</v>
      </c>
      <c r="AO20" s="95">
        <f t="shared" si="3"/>
        <v>33.840000000000003</v>
      </c>
      <c r="AP20" s="109" t="str">
        <f t="shared" si="24"/>
        <v>M50 Hurd</v>
      </c>
      <c r="AQ20" s="109">
        <f>VLOOKUP(AP20,LookupM!$A$1:$B$100,2)</f>
        <v>0.96619999999999995</v>
      </c>
      <c r="AR20" s="109">
        <f t="shared" si="25"/>
        <v>32.700000000000003</v>
      </c>
      <c r="AS20" s="109" t="e">
        <f t="shared" si="26"/>
        <v>#NUM!</v>
      </c>
      <c r="AT20" s="110">
        <v>0</v>
      </c>
      <c r="AU20" s="95">
        <v>18.510000000000002</v>
      </c>
      <c r="AV20" s="109" t="str">
        <f t="shared" si="28"/>
        <v>M50 Disc</v>
      </c>
      <c r="AW20" s="109">
        <f>VLOOKUP(AV20,LookupM!$A$1:$B$100,2)</f>
        <v>1.0078</v>
      </c>
      <c r="AX20" s="109">
        <f t="shared" si="29"/>
        <v>18.650000000000002</v>
      </c>
      <c r="AY20" s="109">
        <f t="shared" si="30"/>
        <v>247</v>
      </c>
      <c r="AZ20" s="110">
        <f t="shared" si="31"/>
        <v>247</v>
      </c>
      <c r="BA20" s="95">
        <v>2</v>
      </c>
      <c r="BB20" s="109" t="str">
        <f t="shared" si="32"/>
        <v>M50 Pole</v>
      </c>
      <c r="BC20" s="109">
        <f>VLOOKUP(BB20,LookupM!$A$1:$B$100,2)</f>
        <v>1.2070000000000001</v>
      </c>
      <c r="BD20" s="109">
        <f t="shared" si="33"/>
        <v>2.41</v>
      </c>
      <c r="BE20" s="109">
        <f t="shared" si="34"/>
        <v>222</v>
      </c>
      <c r="BF20" s="110">
        <f t="shared" si="35"/>
        <v>222</v>
      </c>
      <c r="BG20" s="95">
        <v>19.28</v>
      </c>
      <c r="BH20" s="109" t="str">
        <f t="shared" si="36"/>
        <v>M50 Jav</v>
      </c>
      <c r="BI20" s="109">
        <f>VLOOKUP(BH20,LookupM!$A$1:$B$100,2)</f>
        <v>1.2293000000000001</v>
      </c>
      <c r="BJ20" s="109">
        <f t="shared" si="37"/>
        <v>23.7</v>
      </c>
      <c r="BK20" s="109">
        <f t="shared" si="38"/>
        <v>212</v>
      </c>
      <c r="BL20" s="110">
        <f t="shared" si="39"/>
        <v>212</v>
      </c>
      <c r="BM20" s="100">
        <v>6</v>
      </c>
      <c r="BN20" s="101">
        <v>58.2</v>
      </c>
      <c r="BO20" s="109">
        <f t="shared" si="40"/>
        <v>418.2</v>
      </c>
      <c r="BP20" s="109" t="str">
        <f t="shared" si="41"/>
        <v>M50 1500</v>
      </c>
      <c r="BQ20" s="109">
        <f>VLOOKUP(BP20,LookupM!$A$1:$B$100,2)</f>
        <v>0.8871</v>
      </c>
      <c r="BR20" s="109">
        <f t="shared" si="42"/>
        <v>370.99</v>
      </c>
      <c r="BS20" s="109">
        <f t="shared" si="43"/>
        <v>221</v>
      </c>
      <c r="BT20" s="110">
        <f t="shared" si="44"/>
        <v>221</v>
      </c>
      <c r="BU20" s="88"/>
      <c r="BV20" s="104">
        <f t="shared" si="45"/>
        <v>2212</v>
      </c>
      <c r="BW20" s="88"/>
      <c r="BX20" s="106">
        <f t="shared" si="0"/>
        <v>17</v>
      </c>
    </row>
    <row r="21" spans="1:76">
      <c r="AG21" s="13"/>
      <c r="AN21" s="13"/>
    </row>
    <row r="22" spans="1:76">
      <c r="AG22" s="13"/>
    </row>
  </sheetData>
  <sortState xmlns:xlrd2="http://schemas.microsoft.com/office/spreadsheetml/2017/richdata2" ref="A6:BX20">
    <sortCondition ref="F6:F20"/>
    <sortCondition descending="1" ref="BV6:BV20"/>
  </sortState>
  <mergeCells count="1">
    <mergeCell ref="BM1:BN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331DD1-755D-1D4A-891D-4920D30CE6C5}">
          <x14:formula1>
            <xm:f>'Other specs'!$A$28:$A$38</xm:f>
          </x14:formula1>
          <xm:sqref>F18</xm:sqref>
        </x14:dataValidation>
        <x14:dataValidation type="list" allowBlank="1" showInputMessage="1" showErrorMessage="1" xr:uid="{38910C6A-C964-4CB0-994C-D762B4775FC0}">
          <x14:formula1>
            <xm:f>'Other specs'!$A$53:$A$64</xm:f>
          </x14:formula1>
          <xm:sqref>F3:F17 F19:F20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B5D6-0904-1E46-8C15-2543C8790D0A}">
  <sheetPr>
    <tabColor rgb="FF00B050"/>
  </sheetPr>
  <dimension ref="A1:BE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U15" sqref="U15"/>
    </sheetView>
  </sheetViews>
  <sheetFormatPr defaultColWidth="9.15234375" defaultRowHeight="13.9"/>
  <cols>
    <col min="1" max="1" width="4" style="13" customWidth="1"/>
    <col min="2" max="2" width="4.69140625" style="13" customWidth="1"/>
    <col min="3" max="3" width="10.84375" style="13" customWidth="1"/>
    <col min="4" max="4" width="13.4609375" style="13" customWidth="1"/>
    <col min="5" max="5" width="28.69140625" style="13" customWidth="1"/>
    <col min="6" max="6" width="5.4609375" style="13" customWidth="1"/>
    <col min="7" max="7" width="7.3046875" style="13" hidden="1" customWidth="1"/>
    <col min="8" max="8" width="7.3046875" style="13" customWidth="1"/>
    <col min="9" max="9" width="6.4609375" style="13" hidden="1" customWidth="1"/>
    <col min="10" max="10" width="9" style="13" hidden="1" customWidth="1"/>
    <col min="11" max="11" width="8.3046875" style="13" hidden="1" customWidth="1"/>
    <col min="12" max="13" width="9.15234375" style="13" hidden="1" customWidth="1"/>
    <col min="14" max="14" width="6" style="55" customWidth="1"/>
    <col min="15" max="15" width="5.84375" style="13" customWidth="1"/>
    <col min="16" max="19" width="9.15234375" style="13" hidden="1" customWidth="1"/>
    <col min="20" max="20" width="6" style="55" customWidth="1"/>
    <col min="21" max="21" width="6.4609375" style="13" customWidth="1"/>
    <col min="22" max="25" width="9.15234375" style="13" hidden="1" customWidth="1"/>
    <col min="26" max="27" width="6" style="55" customWidth="1"/>
    <col min="28" max="28" width="6" style="13" hidden="1" customWidth="1"/>
    <col min="29" max="32" width="9.15234375" style="13" hidden="1" customWidth="1"/>
    <col min="33" max="33" width="6" style="55" customWidth="1"/>
    <col min="34" max="34" width="5.69140625" style="13" customWidth="1"/>
    <col min="35" max="38" width="9.15234375" style="13" hidden="1" customWidth="1"/>
    <col min="39" max="39" width="6" style="55" customWidth="1"/>
    <col min="40" max="40" width="6" style="13" customWidth="1"/>
    <col min="41" max="44" width="9.15234375" style="13" hidden="1" customWidth="1"/>
    <col min="45" max="45" width="6" style="55" customWidth="1"/>
    <col min="46" max="46" width="2.3046875" style="13" customWidth="1"/>
    <col min="47" max="47" width="5.3046875" style="13" customWidth="1"/>
    <col min="48" max="48" width="7" style="13" hidden="1" customWidth="1"/>
    <col min="49" max="52" width="9.15234375" style="13" hidden="1" customWidth="1"/>
    <col min="53" max="53" width="6" style="55" customWidth="1"/>
    <col min="54" max="54" width="0.84375" style="13" customWidth="1"/>
    <col min="55" max="55" width="13.4609375" style="56" customWidth="1"/>
    <col min="56" max="56" width="1" style="13" customWidth="1"/>
    <col min="57" max="57" width="6.15234375" style="57" customWidth="1"/>
    <col min="58" max="16384" width="9.15234375" style="13"/>
  </cols>
  <sheetData>
    <row r="1" spans="1:57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293" t="s">
        <v>499</v>
      </c>
      <c r="I1" s="79" t="s">
        <v>49</v>
      </c>
      <c r="J1" s="80" t="s">
        <v>172</v>
      </c>
      <c r="K1" s="80" t="s">
        <v>173</v>
      </c>
      <c r="L1" s="80" t="s">
        <v>174</v>
      </c>
      <c r="M1" s="80" t="s">
        <v>175</v>
      </c>
      <c r="N1" s="81" t="s">
        <v>46</v>
      </c>
      <c r="O1" s="79" t="s">
        <v>42</v>
      </c>
      <c r="P1" s="80" t="s">
        <v>172</v>
      </c>
      <c r="Q1" s="80" t="s">
        <v>173</v>
      </c>
      <c r="R1" s="80" t="s">
        <v>176</v>
      </c>
      <c r="S1" s="80" t="s">
        <v>175</v>
      </c>
      <c r="T1" s="81" t="s">
        <v>46</v>
      </c>
      <c r="U1" s="79" t="s">
        <v>47</v>
      </c>
      <c r="V1" s="80" t="s">
        <v>172</v>
      </c>
      <c r="W1" s="80" t="s">
        <v>173</v>
      </c>
      <c r="X1" s="80" t="s">
        <v>177</v>
      </c>
      <c r="Y1" s="80" t="s">
        <v>175</v>
      </c>
      <c r="Z1" s="81" t="s">
        <v>46</v>
      </c>
      <c r="AA1" s="293" t="s">
        <v>503</v>
      </c>
      <c r="AB1" s="82">
        <v>200</v>
      </c>
      <c r="AC1" s="80" t="s">
        <v>172</v>
      </c>
      <c r="AD1" s="80" t="s">
        <v>173</v>
      </c>
      <c r="AE1" s="80" t="s">
        <v>178</v>
      </c>
      <c r="AF1" s="80" t="s">
        <v>175</v>
      </c>
      <c r="AG1" s="81" t="s">
        <v>46</v>
      </c>
      <c r="AH1" s="79" t="s">
        <v>44</v>
      </c>
      <c r="AI1" s="80" t="s">
        <v>172</v>
      </c>
      <c r="AJ1" s="80" t="s">
        <v>173</v>
      </c>
      <c r="AK1" s="80" t="s">
        <v>179</v>
      </c>
      <c r="AL1" s="80" t="s">
        <v>175</v>
      </c>
      <c r="AM1" s="81" t="s">
        <v>46</v>
      </c>
      <c r="AN1" s="79" t="s">
        <v>48</v>
      </c>
      <c r="AO1" s="80" t="s">
        <v>172</v>
      </c>
      <c r="AP1" s="80" t="s">
        <v>173</v>
      </c>
      <c r="AQ1" s="80" t="s">
        <v>180</v>
      </c>
      <c r="AR1" s="80" t="s">
        <v>175</v>
      </c>
      <c r="AS1" s="81" t="s">
        <v>46</v>
      </c>
      <c r="AT1" s="314">
        <v>800</v>
      </c>
      <c r="AU1" s="315"/>
      <c r="AV1" s="69" t="s">
        <v>182</v>
      </c>
      <c r="AW1" s="80" t="s">
        <v>172</v>
      </c>
      <c r="AX1" s="80" t="s">
        <v>173</v>
      </c>
      <c r="AY1" s="80" t="s">
        <v>181</v>
      </c>
      <c r="AZ1" s="80" t="s">
        <v>175</v>
      </c>
      <c r="BA1" s="81" t="s">
        <v>46</v>
      </c>
      <c r="BC1" s="83" t="s">
        <v>183</v>
      </c>
      <c r="BE1" s="84" t="s">
        <v>334</v>
      </c>
    </row>
    <row r="2" spans="1:57" ht="4.5" customHeight="1">
      <c r="C2" s="12"/>
      <c r="D2" s="12"/>
      <c r="E2" s="12"/>
      <c r="F2" s="12"/>
      <c r="G2" s="12"/>
      <c r="H2" s="12"/>
      <c r="I2" s="58"/>
      <c r="O2" s="58"/>
      <c r="U2" s="58"/>
      <c r="AB2" s="59"/>
      <c r="AH2" s="58"/>
      <c r="AN2" s="58"/>
      <c r="AT2" s="59"/>
      <c r="AU2" s="59"/>
      <c r="AV2" s="12"/>
    </row>
    <row r="3" spans="1:57">
      <c r="A3" s="66">
        <v>1</v>
      </c>
      <c r="B3" s="74"/>
      <c r="C3" s="62" t="s">
        <v>433</v>
      </c>
      <c r="D3" s="62" t="s">
        <v>434</v>
      </c>
      <c r="E3" s="62" t="s">
        <v>417</v>
      </c>
      <c r="F3" s="133" t="s">
        <v>15</v>
      </c>
      <c r="G3" s="75" t="str">
        <f>VLOOKUP(F3, 'Other specs'!$A$40:$B$50,2)</f>
        <v>W35</v>
      </c>
      <c r="H3" s="305">
        <v>26.3</v>
      </c>
      <c r="I3" s="93">
        <f>IF(H3&gt;0,H3+0.24)</f>
        <v>26.54</v>
      </c>
      <c r="J3" s="62" t="str">
        <f t="shared" ref="J3:J5" si="0">CONCATENATE($G3, " ",I$1)</f>
        <v>W35 Hurd</v>
      </c>
      <c r="K3" s="62">
        <f>VLOOKUP(J3,LookupW!$A$1:$B$108,2)</f>
        <v>0.99319999999999997</v>
      </c>
      <c r="L3" s="62">
        <f>CEILING(K3*I3,0.01)</f>
        <v>26.36</v>
      </c>
      <c r="M3" s="62">
        <f t="shared" ref="M3:M5" si="1">IF(L3&gt;0, (FLOOR((9.23076*POWER((26.7-L3),1.835)),1)),0)</f>
        <v>1</v>
      </c>
      <c r="N3" s="300">
        <v>1</v>
      </c>
      <c r="O3" s="93">
        <v>1.1100000000000001</v>
      </c>
      <c r="P3" s="62" t="str">
        <f t="shared" ref="P3:P5" si="2">CONCATENATE($G3, " ",O$1)</f>
        <v>W35 High</v>
      </c>
      <c r="Q3" s="62">
        <f>VLOOKUP(P3,LookupW!$A$1:$B$108,2)</f>
        <v>1.0205</v>
      </c>
      <c r="R3" s="62">
        <f>FLOOR(Q3*O3,0.01)</f>
        <v>1.1300000000000001</v>
      </c>
      <c r="S3" s="62">
        <f t="shared" ref="S3:S5" si="3">IF(R3&gt;0, (FLOOR((1.84523*POWER((R3*100-75),1.348)),1)),0)</f>
        <v>248</v>
      </c>
      <c r="T3" s="94">
        <f>S3</f>
        <v>248</v>
      </c>
      <c r="U3" s="93">
        <v>5.2</v>
      </c>
      <c r="V3" s="62" t="str">
        <f t="shared" ref="V3:V5" si="4">CONCATENATE($G3, " ",U$1)</f>
        <v>W35 Shot</v>
      </c>
      <c r="W3" s="62">
        <f>VLOOKUP(V3,LookupW!$A$1:$B$108,2)</f>
        <v>1.0367999999999999</v>
      </c>
      <c r="X3" s="62">
        <f>FLOOR(W3*U3,0.01)</f>
        <v>5.39</v>
      </c>
      <c r="Y3" s="62">
        <f t="shared" ref="Y3:Y5" si="5">IF(X3&gt;0, (FLOOR((56.0211*POWER((X3-1.5),1.05)),1)),0)</f>
        <v>233</v>
      </c>
      <c r="Z3" s="94">
        <f>Y3</f>
        <v>233</v>
      </c>
      <c r="AA3" s="298">
        <v>40.9</v>
      </c>
      <c r="AB3" s="93">
        <f>IF(AA3&gt;0,AA3+0.24)</f>
        <v>41.14</v>
      </c>
      <c r="AC3" s="62" t="str">
        <f t="shared" ref="AC3:AC5" si="6">CONCATENATE($G3, " ",AB$1)</f>
        <v>W35 200</v>
      </c>
      <c r="AD3" s="62">
        <f>VLOOKUP(AC3,LookupW!$A$1:$B$108,2)</f>
        <v>1</v>
      </c>
      <c r="AE3" s="62">
        <f>CEILING(AD3*AB3,0.01)</f>
        <v>41.14</v>
      </c>
      <c r="AF3" s="62">
        <f t="shared" ref="AF3:AF5" si="7">IF(AE3&gt;0, (FLOOR((4.99087*POWER((42.5-AE3),1.81)),1)),0)</f>
        <v>8</v>
      </c>
      <c r="AG3" s="94">
        <f>AF3</f>
        <v>8</v>
      </c>
      <c r="AH3" s="93">
        <v>3.47</v>
      </c>
      <c r="AI3" s="62" t="str">
        <f t="shared" ref="AI3:AI5" si="8">CONCATENATE($G3, " ",AH$1)</f>
        <v>W35 Long</v>
      </c>
      <c r="AJ3" s="62">
        <f>VLOOKUP(AI3,LookupW!$A$1:$B$108,2)</f>
        <v>1.0323</v>
      </c>
      <c r="AK3" s="62">
        <f>FLOOR(AJ3*AH3,0.01)</f>
        <v>3.58</v>
      </c>
      <c r="AL3" s="62">
        <f t="shared" ref="AL3:AL5" si="9">IF(AK3&gt;0, (FLOOR((0.188807*POWER((AK3*100-210),1.41)),1)),0)</f>
        <v>216</v>
      </c>
      <c r="AM3" s="94">
        <f>AL3</f>
        <v>216</v>
      </c>
      <c r="AN3" s="93">
        <v>13.17</v>
      </c>
      <c r="AO3" s="62" t="str">
        <f t="shared" ref="AO3:AO5" si="10">CONCATENATE($G3, " ",AN$1)</f>
        <v>W35 Jav</v>
      </c>
      <c r="AP3" s="62">
        <f>VLOOKUP(AO3,LookupW!$A$1:$B$108,2)</f>
        <v>1.0236000000000001</v>
      </c>
      <c r="AQ3" s="62">
        <f>FLOOR(AP3*AN3,0.01)</f>
        <v>13.48</v>
      </c>
      <c r="AR3" s="62">
        <f t="shared" ref="AR3:AR5" si="11">IF(AQ3&gt;0, (FLOOR((15.9803*POWER((AQ3-3.8),1.04)),1)),0)</f>
        <v>169</v>
      </c>
      <c r="AS3" s="94">
        <f>AR3</f>
        <v>169</v>
      </c>
      <c r="AT3" s="99">
        <v>4</v>
      </c>
      <c r="AU3" s="297">
        <v>17.2</v>
      </c>
      <c r="AV3" s="62">
        <f>AT3*60+AU3</f>
        <v>257.2</v>
      </c>
      <c r="AW3" s="62" t="str">
        <f t="shared" ref="AW3:AW5" si="12">CONCATENATE($G3, " ",AT$1)</f>
        <v>W35 800</v>
      </c>
      <c r="AX3" s="62">
        <f>VLOOKUP(AW3,LookupW!$A$1:$B$108,2)</f>
        <v>0.9929</v>
      </c>
      <c r="AY3" s="62">
        <f>CEILING(AX3*AV3,0.01)</f>
        <v>255.38</v>
      </c>
      <c r="AZ3" s="62" t="e">
        <f t="shared" ref="AZ3:AZ5" si="13">IF(AY3&gt;0, (FLOOR((0.11193*POWER((254-AY3),1.88)),1)),0)</f>
        <v>#NUM!</v>
      </c>
      <c r="BA3" s="94">
        <v>0</v>
      </c>
      <c r="BB3" s="88"/>
      <c r="BC3" s="86">
        <f t="shared" ref="BC3:BC5" si="14">BA3+AS3+AM3+AG3+Z3+T3+N3</f>
        <v>875</v>
      </c>
      <c r="BD3" s="88"/>
      <c r="BE3" s="90">
        <f>RANK(BC3,BC$3:BC$4,0)</f>
        <v>2</v>
      </c>
    </row>
    <row r="4" spans="1:57">
      <c r="A4" s="66">
        <v>1</v>
      </c>
      <c r="B4" s="74"/>
      <c r="C4" s="62" t="s">
        <v>435</v>
      </c>
      <c r="D4" s="62" t="s">
        <v>436</v>
      </c>
      <c r="E4" s="62" t="s">
        <v>415</v>
      </c>
      <c r="F4" s="133" t="s">
        <v>344</v>
      </c>
      <c r="G4" s="75" t="str">
        <f>VLOOKUP(F4, 'Other specs'!$A$40:$B$50,2)</f>
        <v>W00</v>
      </c>
      <c r="H4" s="298">
        <v>19.5</v>
      </c>
      <c r="I4" s="93">
        <f>IF(H4&gt;0,H4+0.24)</f>
        <v>19.739999999999998</v>
      </c>
      <c r="J4" s="62" t="str">
        <f t="shared" si="0"/>
        <v>W00 Hurd</v>
      </c>
      <c r="K4" s="62">
        <f>VLOOKUP(J4,LookupW!$A$1:$B$108,2)</f>
        <v>1</v>
      </c>
      <c r="L4" s="62">
        <f>CEILING(K4*I4,0.01)</f>
        <v>19.740000000000002</v>
      </c>
      <c r="M4" s="62">
        <f t="shared" si="1"/>
        <v>324</v>
      </c>
      <c r="N4" s="94">
        <f>M4</f>
        <v>324</v>
      </c>
      <c r="O4" s="93">
        <v>1.23</v>
      </c>
      <c r="P4" s="62" t="str">
        <f t="shared" si="2"/>
        <v>W00 High</v>
      </c>
      <c r="Q4" s="62">
        <f>VLOOKUP(P4,LookupW!$A$1:$B$108,2)</f>
        <v>1</v>
      </c>
      <c r="R4" s="62">
        <f>FLOOR(Q4*O4,0.01)</f>
        <v>1.23</v>
      </c>
      <c r="S4" s="62">
        <f t="shared" si="3"/>
        <v>340</v>
      </c>
      <c r="T4" s="94">
        <f>S4</f>
        <v>340</v>
      </c>
      <c r="U4" s="93">
        <v>7.08</v>
      </c>
      <c r="V4" s="62" t="str">
        <f t="shared" si="4"/>
        <v>W00 Shot</v>
      </c>
      <c r="W4" s="62">
        <f>VLOOKUP(V4,LookupW!$A$1:$B$108,2)</f>
        <v>1</v>
      </c>
      <c r="X4" s="62">
        <f>FLOOR(W4*U4,0.01)</f>
        <v>7.08</v>
      </c>
      <c r="Y4" s="62">
        <f t="shared" si="5"/>
        <v>340</v>
      </c>
      <c r="Z4" s="94">
        <f>Y4</f>
        <v>340</v>
      </c>
      <c r="AA4" s="298">
        <v>31.1</v>
      </c>
      <c r="AB4" s="93">
        <f>IF(AA4&gt;0,AA4+0.24)</f>
        <v>31.34</v>
      </c>
      <c r="AC4" s="62" t="str">
        <f t="shared" si="6"/>
        <v>W00 200</v>
      </c>
      <c r="AD4" s="62">
        <f>VLOOKUP(AC4,LookupW!$A$1:$B$108,2)</f>
        <v>1</v>
      </c>
      <c r="AE4" s="62">
        <f>CEILING(AD4*AB4,0.01)</f>
        <v>31.34</v>
      </c>
      <c r="AF4" s="62">
        <f t="shared" si="7"/>
        <v>393</v>
      </c>
      <c r="AG4" s="94">
        <f>AF4</f>
        <v>393</v>
      </c>
      <c r="AH4" s="93">
        <v>4.21</v>
      </c>
      <c r="AI4" s="62" t="str">
        <f t="shared" si="8"/>
        <v>W00 Long</v>
      </c>
      <c r="AJ4" s="62">
        <f>VLOOKUP(AI4,LookupW!$A$1:$B$108,2)</f>
        <v>1</v>
      </c>
      <c r="AK4" s="62">
        <f>FLOOR(AJ4*AH4,0.01)</f>
        <v>4.21</v>
      </c>
      <c r="AL4" s="62">
        <f t="shared" si="9"/>
        <v>357</v>
      </c>
      <c r="AM4" s="94">
        <f>AL4</f>
        <v>357</v>
      </c>
      <c r="AN4" s="93">
        <v>13.18</v>
      </c>
      <c r="AO4" s="62" t="str">
        <f t="shared" si="10"/>
        <v>W00 Jav</v>
      </c>
      <c r="AP4" s="62">
        <f>VLOOKUP(AO4,LookupW!$A$1:$B$108,2)</f>
        <v>1</v>
      </c>
      <c r="AQ4" s="62">
        <f>FLOOR(AP4*AN4,0.01)</f>
        <v>13.18</v>
      </c>
      <c r="AR4" s="62">
        <f t="shared" si="11"/>
        <v>163</v>
      </c>
      <c r="AS4" s="94">
        <f>AR4</f>
        <v>163</v>
      </c>
      <c r="AT4" s="99">
        <v>2</v>
      </c>
      <c r="AU4" s="297">
        <v>58.4</v>
      </c>
      <c r="AV4" s="62">
        <f>AT4*60+AU4</f>
        <v>178.4</v>
      </c>
      <c r="AW4" s="62" t="str">
        <f t="shared" si="12"/>
        <v>W00 800</v>
      </c>
      <c r="AX4" s="62">
        <f>VLOOKUP(AW4,LookupW!$A$1:$B$108,2)</f>
        <v>1</v>
      </c>
      <c r="AY4" s="62">
        <f>CEILING(AX4*AV4,0.01)</f>
        <v>178.4</v>
      </c>
      <c r="AZ4" s="62">
        <f t="shared" si="13"/>
        <v>380</v>
      </c>
      <c r="BA4" s="94">
        <f>AZ4</f>
        <v>380</v>
      </c>
      <c r="BB4" s="88"/>
      <c r="BC4" s="86">
        <f t="shared" si="14"/>
        <v>2297</v>
      </c>
      <c r="BD4" s="88"/>
      <c r="BE4" s="90">
        <f>RANK(BC4,BC$3:BC$4,0)</f>
        <v>1</v>
      </c>
    </row>
    <row r="5" spans="1:57" ht="14.25" hidden="1" thickBot="1">
      <c r="A5" s="67"/>
      <c r="B5" s="76"/>
      <c r="C5" s="77"/>
      <c r="D5" s="77"/>
      <c r="E5" s="77"/>
      <c r="F5" s="134" t="s">
        <v>342</v>
      </c>
      <c r="G5" s="78" t="str">
        <f>VLOOKUP(F5, 'Other specs'!$A$40:$B$50,2)</f>
        <v>W00</v>
      </c>
      <c r="H5" s="95"/>
      <c r="I5" s="95"/>
      <c r="J5" s="77" t="str">
        <f t="shared" si="0"/>
        <v>W00 Hurd</v>
      </c>
      <c r="K5" s="77">
        <f>VLOOKUP(J5,LookupW!$A$1:$B$108,2)</f>
        <v>1</v>
      </c>
      <c r="L5" s="77">
        <f t="shared" ref="L5" si="15">CEILING(K5*I5,0.01)</f>
        <v>0</v>
      </c>
      <c r="M5" s="77">
        <f t="shared" si="1"/>
        <v>0</v>
      </c>
      <c r="N5" s="96">
        <f t="shared" ref="N5" si="16">M5</f>
        <v>0</v>
      </c>
      <c r="O5" s="95"/>
      <c r="P5" s="77" t="str">
        <f t="shared" si="2"/>
        <v>W00 High</v>
      </c>
      <c r="Q5" s="77">
        <f>VLOOKUP(P5,LookupW!$A$1:$B$108,2)</f>
        <v>1</v>
      </c>
      <c r="R5" s="77">
        <f t="shared" ref="R5" si="17">FLOOR(Q5*O5,0.01)</f>
        <v>0</v>
      </c>
      <c r="S5" s="77">
        <f t="shared" si="3"/>
        <v>0</v>
      </c>
      <c r="T5" s="96">
        <f t="shared" ref="T5" si="18">S5</f>
        <v>0</v>
      </c>
      <c r="U5" s="95"/>
      <c r="V5" s="77" t="str">
        <f t="shared" si="4"/>
        <v>W00 Shot</v>
      </c>
      <c r="W5" s="77">
        <f>VLOOKUP(V5,LookupW!$A$1:$B$108,2)</f>
        <v>1</v>
      </c>
      <c r="X5" s="77">
        <f t="shared" ref="X5" si="19">FLOOR(W5*U5,0.01)</f>
        <v>0</v>
      </c>
      <c r="Y5" s="77">
        <f t="shared" si="5"/>
        <v>0</v>
      </c>
      <c r="Z5" s="96">
        <f t="shared" ref="Z5" si="20">Y5</f>
        <v>0</v>
      </c>
      <c r="AA5" s="95"/>
      <c r="AB5" s="95"/>
      <c r="AC5" s="77" t="str">
        <f t="shared" si="6"/>
        <v>W00 200</v>
      </c>
      <c r="AD5" s="77">
        <f>VLOOKUP(AC5,LookupW!$A$1:$B$108,2)</f>
        <v>1</v>
      </c>
      <c r="AE5" s="77">
        <f t="shared" ref="AE5" si="21">CEILING(AD5*AB5,0.01)</f>
        <v>0</v>
      </c>
      <c r="AF5" s="77">
        <f t="shared" si="7"/>
        <v>0</v>
      </c>
      <c r="AG5" s="96">
        <f t="shared" ref="AG5" si="22">AF5</f>
        <v>0</v>
      </c>
      <c r="AH5" s="95"/>
      <c r="AI5" s="77" t="str">
        <f t="shared" si="8"/>
        <v>W00 Long</v>
      </c>
      <c r="AJ5" s="77">
        <f>VLOOKUP(AI5,LookupW!$A$1:$B$108,2)</f>
        <v>1</v>
      </c>
      <c r="AK5" s="77">
        <f t="shared" ref="AK5" si="23">FLOOR(AJ5*AH5,0.01)</f>
        <v>0</v>
      </c>
      <c r="AL5" s="77">
        <f t="shared" si="9"/>
        <v>0</v>
      </c>
      <c r="AM5" s="96">
        <f t="shared" ref="AM5" si="24">AL5</f>
        <v>0</v>
      </c>
      <c r="AN5" s="95"/>
      <c r="AO5" s="77" t="str">
        <f t="shared" si="10"/>
        <v>W00 Jav</v>
      </c>
      <c r="AP5" s="77">
        <f>VLOOKUP(AO5,LookupW!$A$1:$B$108,2)</f>
        <v>1</v>
      </c>
      <c r="AQ5" s="77">
        <f t="shared" ref="AQ5" si="25">FLOOR(AP5*AN5,0.01)</f>
        <v>0</v>
      </c>
      <c r="AR5" s="77">
        <f t="shared" si="11"/>
        <v>0</v>
      </c>
      <c r="AS5" s="96">
        <f t="shared" ref="AS5" si="26">AR5</f>
        <v>0</v>
      </c>
      <c r="AT5" s="100"/>
      <c r="AU5" s="101"/>
      <c r="AV5" s="77">
        <f t="shared" ref="AV5" si="27">AT5*60+AU5</f>
        <v>0</v>
      </c>
      <c r="AW5" s="77" t="str">
        <f t="shared" si="12"/>
        <v>W00 800</v>
      </c>
      <c r="AX5" s="77">
        <f>VLOOKUP(AW5,LookupW!$A$1:$B$108,2)</f>
        <v>1</v>
      </c>
      <c r="AY5" s="77">
        <f t="shared" ref="AY5" si="28">CEILING(AX5*AV5,0.01)</f>
        <v>0</v>
      </c>
      <c r="AZ5" s="77">
        <f t="shared" si="13"/>
        <v>0</v>
      </c>
      <c r="BA5" s="96">
        <f t="shared" ref="BA5" si="29">AZ5</f>
        <v>0</v>
      </c>
      <c r="BB5" s="88"/>
      <c r="BC5" s="87">
        <f t="shared" si="14"/>
        <v>0</v>
      </c>
      <c r="BD5" s="88"/>
      <c r="BE5" s="91">
        <f>RANK(BC5,BC$3:BC$5,0)</f>
        <v>3</v>
      </c>
    </row>
    <row r="6" spans="1:57">
      <c r="AA6" s="13"/>
    </row>
  </sheetData>
  <sheetProtection insertRows="0" deleteRows="0" selectLockedCells="1" sort="0"/>
  <mergeCells count="1">
    <mergeCell ref="AT1:AU1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D2097-F8EF-9D4A-9358-DD90F1F46D9D}">
          <x14:formula1>
            <xm:f>'Other specs'!$A$28:$A$38</xm:f>
          </x14:formula1>
          <xm:sqref>F3:F5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CE35-10BC-4271-A04E-5F15DA8AC21D}">
  <sheetPr>
    <tabColor rgb="FF92D050"/>
    <pageSetUpPr fitToPage="1"/>
  </sheetPr>
  <dimension ref="A1:BZ46"/>
  <sheetViews>
    <sheetView tabSelected="1" workbookViewId="0">
      <pane xSplit="5" ySplit="2" topLeftCell="U3" activePane="bottomRight" state="frozen"/>
      <selection pane="topRight" activeCell="F1" sqref="F1"/>
      <selection pane="bottomLeft" activeCell="A3" sqref="A3"/>
      <selection pane="bottomRight" activeCell="BU27" sqref="BU27"/>
    </sheetView>
  </sheetViews>
  <sheetFormatPr defaultColWidth="9.15234375" defaultRowHeight="13.9"/>
  <cols>
    <col min="1" max="1" width="5.15234375" style="13" customWidth="1"/>
    <col min="2" max="2" width="28" style="13" customWidth="1"/>
    <col min="3" max="3" width="8.4609375" style="13" customWidth="1"/>
    <col min="4" max="4" width="13.4609375" style="13" customWidth="1"/>
    <col min="5" max="5" width="20.3046875" style="13" customWidth="1"/>
    <col min="6" max="6" width="5.4609375" style="13" hidden="1" customWidth="1"/>
    <col min="7" max="7" width="5.15234375" style="13" customWidth="1"/>
    <col min="8" max="8" width="6.4609375" style="13" hidden="1" customWidth="1"/>
    <col min="9" max="9" width="6.4609375" style="13" customWidth="1"/>
    <col min="10" max="10" width="6.4609375" style="13" hidden="1" customWidth="1"/>
    <col min="11" max="11" width="8.3046875" style="13" hidden="1" customWidth="1"/>
    <col min="12" max="13" width="9.15234375" style="13" hidden="1" customWidth="1"/>
    <col min="14" max="14" width="6" style="55" hidden="1" customWidth="1"/>
    <col min="15" max="15" width="6" style="13" customWidth="1"/>
    <col min="16" max="16" width="6.4609375" style="13" customWidth="1"/>
    <col min="17" max="19" width="9.15234375" style="13" hidden="1" customWidth="1"/>
    <col min="20" max="20" width="6" style="55" hidden="1" customWidth="1"/>
    <col min="21" max="21" width="6" style="13" customWidth="1"/>
    <col min="22" max="22" width="6.4609375" style="13" customWidth="1"/>
    <col min="23" max="25" width="9.15234375" style="13" hidden="1" customWidth="1"/>
    <col min="26" max="26" width="6" style="55" hidden="1" customWidth="1"/>
    <col min="27" max="27" width="6" style="13" customWidth="1"/>
    <col min="28" max="28" width="6.4609375" style="13" customWidth="1"/>
    <col min="29" max="31" width="9.15234375" style="13" hidden="1" customWidth="1"/>
    <col min="32" max="32" width="6" style="55" hidden="1" customWidth="1"/>
    <col min="33" max="34" width="6" style="13" customWidth="1"/>
    <col min="35" max="35" width="6.4609375" style="13" hidden="1" customWidth="1"/>
    <col min="36" max="38" width="9.15234375" style="13" hidden="1" customWidth="1"/>
    <col min="39" max="39" width="6" style="55" hidden="1" customWidth="1"/>
    <col min="40" max="41" width="6" style="13" customWidth="1"/>
    <col min="42" max="42" width="6.4609375" style="13" hidden="1" customWidth="1"/>
    <col min="43" max="43" width="8.3046875" style="13" hidden="1" customWidth="1"/>
    <col min="44" max="45" width="9.15234375" style="13" hidden="1" customWidth="1"/>
    <col min="46" max="46" width="6" style="55" hidden="1" customWidth="1"/>
    <col min="47" max="47" width="6" style="13" customWidth="1"/>
    <col min="48" max="48" width="6.4609375" style="13" customWidth="1"/>
    <col min="49" max="51" width="9.15234375" style="13" hidden="1" customWidth="1"/>
    <col min="52" max="52" width="6" style="55" hidden="1" customWidth="1"/>
    <col min="53" max="53" width="6" style="13" customWidth="1"/>
    <col min="54" max="54" width="6.4609375" style="13" customWidth="1"/>
    <col min="55" max="57" width="9.15234375" style="13" hidden="1" customWidth="1"/>
    <col min="58" max="58" width="6" style="55" hidden="1" customWidth="1"/>
    <col min="59" max="59" width="6" style="13" customWidth="1"/>
    <col min="60" max="60" width="6.4609375" style="13" customWidth="1"/>
    <col min="61" max="63" width="9.15234375" style="13" hidden="1" customWidth="1"/>
    <col min="64" max="64" width="6" style="55" hidden="1" customWidth="1"/>
    <col min="65" max="65" width="6" style="13" customWidth="1"/>
    <col min="66" max="66" width="2.3046875" style="13" customWidth="1"/>
    <col min="67" max="67" width="6.4609375" style="13" customWidth="1"/>
    <col min="68" max="71" width="9.15234375" style="13" hidden="1" customWidth="1"/>
    <col min="72" max="72" width="6" style="55" hidden="1" customWidth="1"/>
    <col min="73" max="73" width="6" style="13" customWidth="1"/>
    <col min="74" max="74" width="2.3046875" style="12" customWidth="1"/>
    <col min="75" max="75" width="6" style="56" customWidth="1"/>
    <col min="76" max="76" width="8.84375" style="13" customWidth="1"/>
    <col min="77" max="77" width="2.15234375" style="57" customWidth="1"/>
    <col min="78" max="78" width="6.84375" style="13" customWidth="1"/>
    <col min="79" max="16384" width="9.15234375" style="13"/>
  </cols>
  <sheetData>
    <row r="1" spans="1:78" s="53" customFormat="1" ht="37.5" customHeight="1" thickBot="1">
      <c r="A1" s="177" t="s">
        <v>333</v>
      </c>
      <c r="B1" s="178" t="s">
        <v>335</v>
      </c>
      <c r="C1" s="182" t="s">
        <v>432</v>
      </c>
      <c r="D1" s="179" t="s">
        <v>160</v>
      </c>
      <c r="E1" s="179" t="s">
        <v>331</v>
      </c>
      <c r="F1" s="179" t="s">
        <v>330</v>
      </c>
      <c r="G1" s="179" t="s">
        <v>161</v>
      </c>
      <c r="H1" s="187" t="s">
        <v>352</v>
      </c>
      <c r="I1" s="292" t="s">
        <v>501</v>
      </c>
      <c r="J1" s="181">
        <v>100</v>
      </c>
      <c r="K1" s="182" t="s">
        <v>172</v>
      </c>
      <c r="L1" s="182" t="s">
        <v>173</v>
      </c>
      <c r="M1" s="182" t="s">
        <v>196</v>
      </c>
      <c r="N1" s="182" t="s">
        <v>175</v>
      </c>
      <c r="O1" s="183" t="s">
        <v>46</v>
      </c>
      <c r="P1" s="184" t="s">
        <v>44</v>
      </c>
      <c r="Q1" s="182" t="s">
        <v>172</v>
      </c>
      <c r="R1" s="182" t="s">
        <v>173</v>
      </c>
      <c r="S1" s="182" t="s">
        <v>179</v>
      </c>
      <c r="T1" s="182" t="s">
        <v>175</v>
      </c>
      <c r="U1" s="183" t="s">
        <v>46</v>
      </c>
      <c r="V1" s="181" t="s">
        <v>47</v>
      </c>
      <c r="W1" s="182" t="s">
        <v>172</v>
      </c>
      <c r="X1" s="182" t="s">
        <v>173</v>
      </c>
      <c r="Y1" s="182" t="s">
        <v>177</v>
      </c>
      <c r="Z1" s="182" t="s">
        <v>175</v>
      </c>
      <c r="AA1" s="183" t="s">
        <v>46</v>
      </c>
      <c r="AB1" s="181" t="s">
        <v>42</v>
      </c>
      <c r="AC1" s="182" t="s">
        <v>172</v>
      </c>
      <c r="AD1" s="182" t="s">
        <v>173</v>
      </c>
      <c r="AE1" s="182" t="s">
        <v>176</v>
      </c>
      <c r="AF1" s="182" t="s">
        <v>175</v>
      </c>
      <c r="AG1" s="183" t="s">
        <v>46</v>
      </c>
      <c r="AH1" s="292" t="s">
        <v>502</v>
      </c>
      <c r="AI1" s="181">
        <v>400</v>
      </c>
      <c r="AJ1" s="182" t="s">
        <v>172</v>
      </c>
      <c r="AK1" s="182" t="s">
        <v>173</v>
      </c>
      <c r="AL1" s="182" t="s">
        <v>184</v>
      </c>
      <c r="AM1" s="182" t="s">
        <v>175</v>
      </c>
      <c r="AN1" s="183" t="s">
        <v>46</v>
      </c>
      <c r="AO1" s="292" t="s">
        <v>500</v>
      </c>
      <c r="AP1" s="181" t="s">
        <v>49</v>
      </c>
      <c r="AQ1" s="182" t="s">
        <v>172</v>
      </c>
      <c r="AR1" s="182" t="s">
        <v>173</v>
      </c>
      <c r="AS1" s="182" t="s">
        <v>174</v>
      </c>
      <c r="AT1" s="182" t="s">
        <v>175</v>
      </c>
      <c r="AU1" s="183" t="s">
        <v>46</v>
      </c>
      <c r="AV1" s="181" t="s">
        <v>50</v>
      </c>
      <c r="AW1" s="182" t="s">
        <v>172</v>
      </c>
      <c r="AX1" s="182" t="s">
        <v>173</v>
      </c>
      <c r="AY1" s="182" t="s">
        <v>186</v>
      </c>
      <c r="AZ1" s="182" t="s">
        <v>175</v>
      </c>
      <c r="BA1" s="183" t="s">
        <v>46</v>
      </c>
      <c r="BB1" s="181" t="s">
        <v>43</v>
      </c>
      <c r="BC1" s="182" t="s">
        <v>172</v>
      </c>
      <c r="BD1" s="182" t="s">
        <v>173</v>
      </c>
      <c r="BE1" s="182" t="s">
        <v>185</v>
      </c>
      <c r="BF1" s="182" t="s">
        <v>175</v>
      </c>
      <c r="BG1" s="183" t="s">
        <v>46</v>
      </c>
      <c r="BH1" s="181" t="s">
        <v>48</v>
      </c>
      <c r="BI1" s="182" t="s">
        <v>172</v>
      </c>
      <c r="BJ1" s="182" t="s">
        <v>173</v>
      </c>
      <c r="BK1" s="182" t="s">
        <v>180</v>
      </c>
      <c r="BL1" s="182" t="s">
        <v>175</v>
      </c>
      <c r="BM1" s="183" t="s">
        <v>46</v>
      </c>
      <c r="BN1" s="328">
        <v>1500</v>
      </c>
      <c r="BO1" s="329"/>
      <c r="BP1" s="179" t="s">
        <v>182</v>
      </c>
      <c r="BQ1" s="182" t="s">
        <v>172</v>
      </c>
      <c r="BR1" s="182" t="s">
        <v>173</v>
      </c>
      <c r="BS1" s="182" t="s">
        <v>187</v>
      </c>
      <c r="BT1" s="182" t="s">
        <v>175</v>
      </c>
      <c r="BU1" s="183" t="s">
        <v>46</v>
      </c>
      <c r="BW1" s="188" t="s">
        <v>336</v>
      </c>
      <c r="BX1" s="189" t="s">
        <v>337</v>
      </c>
      <c r="BZ1" s="186" t="s">
        <v>334</v>
      </c>
    </row>
    <row r="2" spans="1:78" ht="4.5" customHeight="1" thickBot="1">
      <c r="D2" s="12"/>
      <c r="E2" s="12"/>
      <c r="F2" s="12"/>
      <c r="G2" s="12"/>
      <c r="H2" s="12"/>
      <c r="I2" s="12"/>
      <c r="J2" s="59"/>
      <c r="N2" s="13"/>
      <c r="O2" s="55"/>
      <c r="P2" s="58"/>
      <c r="T2" s="13"/>
      <c r="U2" s="55"/>
      <c r="V2" s="59"/>
      <c r="Z2" s="13"/>
      <c r="AA2" s="55"/>
      <c r="AB2" s="59"/>
      <c r="AF2" s="13"/>
      <c r="AG2" s="55"/>
      <c r="AH2" s="55"/>
      <c r="AI2" s="59"/>
      <c r="AM2" s="13"/>
      <c r="AN2" s="55"/>
      <c r="AO2" s="55"/>
      <c r="AP2" s="59"/>
      <c r="AT2" s="13"/>
      <c r="AU2" s="55"/>
      <c r="AV2" s="59"/>
      <c r="AZ2" s="13"/>
      <c r="BA2" s="55"/>
      <c r="BB2" s="59"/>
      <c r="BF2" s="13"/>
      <c r="BG2" s="55"/>
      <c r="BH2" s="59"/>
      <c r="BL2" s="13"/>
      <c r="BM2" s="55"/>
      <c r="BN2" s="60"/>
      <c r="BO2" s="60"/>
      <c r="BP2" s="12"/>
      <c r="BT2" s="13"/>
      <c r="BU2" s="55"/>
      <c r="BV2" s="13"/>
      <c r="BW2" s="12"/>
      <c r="BX2" s="56"/>
      <c r="BY2" s="13"/>
      <c r="BZ2" s="57"/>
    </row>
    <row r="3" spans="1:78">
      <c r="A3" s="322">
        <v>8</v>
      </c>
      <c r="B3" s="330" t="s">
        <v>451</v>
      </c>
      <c r="C3" s="239"/>
      <c r="D3" s="278" t="s">
        <v>459</v>
      </c>
      <c r="E3" s="279" t="s">
        <v>460</v>
      </c>
      <c r="F3" s="219"/>
      <c r="G3" s="150" t="s">
        <v>338</v>
      </c>
      <c r="H3" s="151" t="s">
        <v>51</v>
      </c>
      <c r="I3" s="294"/>
      <c r="J3" s="92" t="b">
        <f t="shared" ref="J3:J32" si="0">IF(I3&gt;0,I3+0.24)</f>
        <v>0</v>
      </c>
      <c r="K3" s="72" t="str">
        <f t="shared" ref="K3:K12" si="1">CONCATENATE($H3, " ",J$1)</f>
        <v>W00 100</v>
      </c>
      <c r="L3" s="72">
        <f>VLOOKUP(K3,LookupW!$A$1:$B$108,2)</f>
        <v>1</v>
      </c>
      <c r="M3" s="72">
        <f t="shared" ref="M3" si="2">CEILING(L3*J3,0.01)</f>
        <v>0</v>
      </c>
      <c r="N3" s="72">
        <f>IF(M3&gt;0, (FLOOR((17.857*POWER((21-M3),1.81)),1)),0)</f>
        <v>0</v>
      </c>
      <c r="O3" s="152">
        <f t="shared" ref="O3" si="3">N3</f>
        <v>0</v>
      </c>
      <c r="P3" s="92">
        <v>4.1500000000000004</v>
      </c>
      <c r="Q3" s="72" t="str">
        <f t="shared" ref="Q3:Q12" si="4">CONCATENATE($H3, " ",P$1)</f>
        <v>W00 Long</v>
      </c>
      <c r="R3" s="72">
        <f>VLOOKUP(Q3,LookupW!$A$1:$B$108,2)</f>
        <v>1</v>
      </c>
      <c r="S3" s="72">
        <f t="shared" ref="S3" si="5">FLOOR(R3*P3,0.01)</f>
        <v>4.1500000000000004</v>
      </c>
      <c r="T3" s="72">
        <f t="shared" ref="T3" si="6">IF(S3&gt;0,(FLOOR((0.188807*POWER((S3*100-210),1.41)),1)),0)</f>
        <v>343</v>
      </c>
      <c r="U3" s="152">
        <f t="shared" ref="U3" si="7">T3</f>
        <v>343</v>
      </c>
      <c r="V3" s="92"/>
      <c r="W3" s="72" t="str">
        <f t="shared" ref="W3:W12" si="8">CONCATENATE($H3, " ",V$1)</f>
        <v>W00 Shot</v>
      </c>
      <c r="X3" s="72">
        <f>VLOOKUP(W3,LookupW!$A$1:$B$108,2)</f>
        <v>1</v>
      </c>
      <c r="Y3" s="72">
        <f t="shared" ref="Y3" si="9">FLOOR(X3*V3,0.01)</f>
        <v>0</v>
      </c>
      <c r="Z3" s="72">
        <f t="shared" ref="Z3" si="10">IF(Y3&gt;0,(FLOOR((56.0211*POWER((Y3-1.5),1.05)),1)),0)</f>
        <v>0</v>
      </c>
      <c r="AA3" s="152">
        <f t="shared" ref="AA3" si="11">Z3</f>
        <v>0</v>
      </c>
      <c r="AB3" s="92"/>
      <c r="AC3" s="72" t="str">
        <f t="shared" ref="AC3:AC12" si="12">CONCATENATE($H3, " ",AB$1)</f>
        <v>W00 High</v>
      </c>
      <c r="AD3" s="72">
        <f>VLOOKUP(AC3,LookupW!$A$1:$B$108,2)</f>
        <v>1</v>
      </c>
      <c r="AE3" s="72">
        <f t="shared" ref="AE3" si="13">FLOOR(AD3*AB3,0.01)</f>
        <v>0</v>
      </c>
      <c r="AF3" s="72">
        <f t="shared" ref="AF3" si="14">IF(AE3&gt;0, (FLOOR((1.84523*POWER((AE3*100-75),1.348)),1)),0)</f>
        <v>0</v>
      </c>
      <c r="AG3" s="152">
        <f t="shared" ref="AG3" si="15">AF3</f>
        <v>0</v>
      </c>
      <c r="AH3" s="294"/>
      <c r="AI3" s="92" t="b">
        <f t="shared" ref="AI3:AI32" si="16">IF(AH3&gt;0,AH3+0.14)</f>
        <v>0</v>
      </c>
      <c r="AJ3" s="72" t="str">
        <f t="shared" ref="AJ3:AJ12" si="17">CONCATENATE($H3, " ",AI$1)</f>
        <v>W00 400</v>
      </c>
      <c r="AK3" s="72">
        <f>VLOOKUP(AJ3,LookupW!$A$1:$B$108,2)</f>
        <v>1</v>
      </c>
      <c r="AL3" s="72">
        <f t="shared" ref="AL3" si="18">CEILING(AK3*AI3,0.01)</f>
        <v>0</v>
      </c>
      <c r="AM3" s="72">
        <f t="shared" ref="AM3" si="19">IF(AL3&gt;0, (FLOOR((1.34285*POWER((91.7-AL3),1.81)),1)),0)</f>
        <v>0</v>
      </c>
      <c r="AN3" s="152">
        <f t="shared" ref="AN3" si="20">AM3</f>
        <v>0</v>
      </c>
      <c r="AO3" s="306"/>
      <c r="AP3" s="290" t="b">
        <f t="shared" ref="AP3:AP32" si="21">IF(AO3&gt;0,AO3+0.24)</f>
        <v>0</v>
      </c>
      <c r="AQ3" s="149"/>
      <c r="AR3" s="149"/>
      <c r="AS3" s="149"/>
      <c r="AT3" s="149">
        <f>IF(AO3&gt;0, (VLOOKUP(AP3, LookupU17HG!$A$1:$B$1410,2)),0)</f>
        <v>0</v>
      </c>
      <c r="AU3" s="152">
        <f t="shared" ref="AU3" si="22">AT3</f>
        <v>0</v>
      </c>
      <c r="AV3" s="92">
        <v>13.13</v>
      </c>
      <c r="AW3" s="72" t="str">
        <f t="shared" ref="AW3:AW12" si="23">CONCATENATE($H3, " ",AV$1)</f>
        <v>W00 Disc</v>
      </c>
      <c r="AX3" s="72">
        <f>VLOOKUP(AW3,LookupW!$A$1:$B$108,2)</f>
        <v>1</v>
      </c>
      <c r="AY3" s="72">
        <f t="shared" ref="AY3" si="24">FLOOR(AX3*AV3,0.01)</f>
        <v>13.13</v>
      </c>
      <c r="AZ3" s="72">
        <f t="shared" ref="AZ3" si="25">IF(AY3&gt;0,(FLOOR((12.3311*POWER((AY3-3),1.1)),1)), 0)</f>
        <v>157</v>
      </c>
      <c r="BA3" s="152">
        <f t="shared" ref="BA3" si="26">AZ3</f>
        <v>157</v>
      </c>
      <c r="BB3" s="92"/>
      <c r="BC3" s="72" t="str">
        <f t="shared" ref="BC3:BC12" si="27">CONCATENATE($H3, " ",BB$1)</f>
        <v>W00 Pole</v>
      </c>
      <c r="BD3" s="72">
        <f>VLOOKUP(BC3,LookupW!$A$1:$B$108,2)</f>
        <v>1</v>
      </c>
      <c r="BE3" s="72">
        <f t="shared" ref="BE3" si="28">FLOOR(BD3*BB3,0.01)</f>
        <v>0</v>
      </c>
      <c r="BF3" s="72">
        <f t="shared" ref="BF3" si="29">IF(BE3&gt;0, (FLOOR((0.44125*POWER((BE3*100-100),1.35)),1)), 0)</f>
        <v>0</v>
      </c>
      <c r="BG3" s="152">
        <f t="shared" ref="BG3" si="30">BF3</f>
        <v>0</v>
      </c>
      <c r="BH3" s="93"/>
      <c r="BI3" s="72" t="str">
        <f t="shared" ref="BI3:BI12" si="31">CONCATENATE($H3, " ",BH$1)</f>
        <v>W00 Jav</v>
      </c>
      <c r="BJ3" s="72">
        <f>VLOOKUP(BI3,LookupW!$A$1:$B$108,2)</f>
        <v>1</v>
      </c>
      <c r="BK3" s="72">
        <f t="shared" ref="BK3" si="32">FLOOR(BJ3*BH3,0.01)</f>
        <v>0</v>
      </c>
      <c r="BL3" s="72">
        <f t="shared" ref="BL3" si="33">IF(BK3&gt;0, (FLOOR((15.9803*POWER((BK3-3.8),1.04)),1)), 0)</f>
        <v>0</v>
      </c>
      <c r="BM3" s="152">
        <f t="shared" ref="BM3" si="34">BL3</f>
        <v>0</v>
      </c>
      <c r="BN3" s="97">
        <v>5</v>
      </c>
      <c r="BO3" s="296">
        <v>24.8</v>
      </c>
      <c r="BP3" s="72">
        <f t="shared" ref="BP3" si="35">BN3*60+BO3</f>
        <v>324.8</v>
      </c>
      <c r="BQ3" s="72" t="str">
        <f t="shared" ref="BQ3:BQ12" si="36">CONCATENATE($H3, " ",BN$1)</f>
        <v>W00 1500</v>
      </c>
      <c r="BR3" s="72">
        <f>VLOOKUP(BQ3,LookupW!$A$1:$B$108,2)</f>
        <v>1</v>
      </c>
      <c r="BS3" s="72">
        <f t="shared" ref="BS3" si="37">CEILING(BR3*BP3,0.01)</f>
        <v>324.8</v>
      </c>
      <c r="BT3" s="72">
        <f t="shared" ref="BT3" si="38">IF(BS3&gt;0, (FLOOR((0.02883*POWER((535-BS3),1.88)),1)),0)</f>
        <v>670</v>
      </c>
      <c r="BU3" s="152">
        <f t="shared" ref="BU3" si="39">BT3</f>
        <v>670</v>
      </c>
      <c r="BV3" s="88"/>
      <c r="BW3" s="145">
        <f t="shared" ref="BW3:BW4" si="40">BU3+BM3+U3+AN3+AA3+AG3+AU3+BG3+BA3+O3</f>
        <v>1170</v>
      </c>
      <c r="BX3" s="333">
        <f>SUM(BW3:BW6)</f>
        <v>3795</v>
      </c>
      <c r="BY3" s="88"/>
      <c r="BZ3" s="319">
        <f>RANK(BX3,BX$3:BX$32,0)</f>
        <v>8</v>
      </c>
    </row>
    <row r="4" spans="1:78">
      <c r="A4" s="323"/>
      <c r="B4" s="331"/>
      <c r="C4" s="240"/>
      <c r="D4" s="276" t="s">
        <v>461</v>
      </c>
      <c r="E4" s="277" t="s">
        <v>462</v>
      </c>
      <c r="F4" s="62"/>
      <c r="G4" s="142" t="s">
        <v>338</v>
      </c>
      <c r="H4" s="143" t="s">
        <v>51</v>
      </c>
      <c r="I4" s="295"/>
      <c r="J4" s="93" t="b">
        <f t="shared" si="0"/>
        <v>0</v>
      </c>
      <c r="K4" s="62" t="str">
        <f t="shared" si="1"/>
        <v>W00 100</v>
      </c>
      <c r="L4" s="62">
        <f>VLOOKUP(K4,LookupW!$A$1:$B$108,2)</f>
        <v>1</v>
      </c>
      <c r="M4" s="62">
        <f t="shared" ref="M4" si="41">CEILING(L4*J4,0.01)</f>
        <v>0</v>
      </c>
      <c r="N4" s="62">
        <f>IF(M4&gt;0, (FLOOR((17.857*POWER((21-M4),1.81)),1)),0)</f>
        <v>0</v>
      </c>
      <c r="O4" s="144">
        <f t="shared" ref="O4" si="42">N4</f>
        <v>0</v>
      </c>
      <c r="P4" s="93"/>
      <c r="Q4" s="62" t="str">
        <f t="shared" si="4"/>
        <v>W00 Long</v>
      </c>
      <c r="R4" s="62">
        <f>VLOOKUP(Q4,LookupW!$A$1:$B$108,2)</f>
        <v>1</v>
      </c>
      <c r="S4" s="62">
        <f t="shared" ref="S4" si="43">FLOOR(R4*P4,0.01)</f>
        <v>0</v>
      </c>
      <c r="T4" s="62">
        <f t="shared" ref="T4" si="44">IF(S4&gt;0,(FLOOR((0.188807*POWER((S4*100-210),1.41)),1)),0)</f>
        <v>0</v>
      </c>
      <c r="U4" s="144">
        <f t="shared" ref="U4" si="45">T4</f>
        <v>0</v>
      </c>
      <c r="V4" s="93">
        <v>8.5</v>
      </c>
      <c r="W4" s="62" t="str">
        <f t="shared" si="8"/>
        <v>W00 Shot</v>
      </c>
      <c r="X4" s="62">
        <f>VLOOKUP(W4,LookupW!$A$1:$B$108,2)</f>
        <v>1</v>
      </c>
      <c r="Y4" s="62">
        <f t="shared" ref="Y4" si="46">FLOOR(X4*V4,0.01)</f>
        <v>8.5</v>
      </c>
      <c r="Z4" s="62">
        <f t="shared" ref="Z4" si="47">IF(Y4&gt;0,(FLOOR((56.0211*POWER((Y4-1.5),1.05)),1)),0)</f>
        <v>432</v>
      </c>
      <c r="AA4" s="144">
        <f t="shared" ref="AA4" si="48">Z4</f>
        <v>432</v>
      </c>
      <c r="AB4" s="93"/>
      <c r="AC4" s="62" t="str">
        <f t="shared" si="12"/>
        <v>W00 High</v>
      </c>
      <c r="AD4" s="62">
        <f>VLOOKUP(AC4,LookupW!$A$1:$B$108,2)</f>
        <v>1</v>
      </c>
      <c r="AE4" s="62">
        <f t="shared" ref="AE4" si="49">FLOOR(AD4*AB4,0.01)</f>
        <v>0</v>
      </c>
      <c r="AF4" s="62">
        <f t="shared" ref="AF4" si="50">IF(AE4&gt;0, (FLOOR((1.84523*POWER((AE4*100-75),1.348)),1)),0)</f>
        <v>0</v>
      </c>
      <c r="AG4" s="144">
        <f t="shared" ref="AG4" si="51">AF4</f>
        <v>0</v>
      </c>
      <c r="AH4" s="295"/>
      <c r="AI4" s="93" t="b">
        <f t="shared" si="16"/>
        <v>0</v>
      </c>
      <c r="AJ4" s="62" t="str">
        <f t="shared" si="17"/>
        <v>W00 400</v>
      </c>
      <c r="AK4" s="62">
        <f>VLOOKUP(AJ4,LookupW!$A$1:$B$108,2)</f>
        <v>1</v>
      </c>
      <c r="AL4" s="62">
        <f t="shared" ref="AL4" si="52">CEILING(AK4*AI4,0.01)</f>
        <v>0</v>
      </c>
      <c r="AM4" s="62">
        <f t="shared" ref="AM4" si="53">IF(AL4&gt;0, (FLOOR((1.34285*POWER((91.7-AL4),1.81)),1)),0)</f>
        <v>0</v>
      </c>
      <c r="AN4" s="144">
        <f t="shared" ref="AN4" si="54">AM4</f>
        <v>0</v>
      </c>
      <c r="AO4" s="295">
        <v>17.100000000000001</v>
      </c>
      <c r="AP4" s="93">
        <f t="shared" si="21"/>
        <v>17.34</v>
      </c>
      <c r="AQ4" s="141"/>
      <c r="AR4" s="141"/>
      <c r="AS4" s="141"/>
      <c r="AT4" s="141">
        <f>IF(AO4&gt;0, (VLOOKUP(AP4, LookupU17HG!$A$1:$B$1410,2)),0)</f>
        <v>302</v>
      </c>
      <c r="AU4" s="144">
        <f t="shared" ref="AU4" si="55">AT4</f>
        <v>302</v>
      </c>
      <c r="AV4" s="93"/>
      <c r="AW4" s="62" t="str">
        <f t="shared" si="23"/>
        <v>W00 Disc</v>
      </c>
      <c r="AX4" s="62">
        <f>VLOOKUP(AW4,LookupW!$A$1:$B$108,2)</f>
        <v>1</v>
      </c>
      <c r="AY4" s="62">
        <f t="shared" ref="AY4" si="56">FLOOR(AX4*AV4,0.01)</f>
        <v>0</v>
      </c>
      <c r="AZ4" s="62">
        <f t="shared" ref="AZ4" si="57">IF(AY4&gt;0,(FLOOR((12.3311*POWER((AY4-3),1.1)),1)), 0)</f>
        <v>0</v>
      </c>
      <c r="BA4" s="144">
        <f t="shared" ref="BA4" si="58">AZ4</f>
        <v>0</v>
      </c>
      <c r="BB4" s="93"/>
      <c r="BC4" s="62" t="str">
        <f t="shared" si="27"/>
        <v>W00 Pole</v>
      </c>
      <c r="BD4" s="62">
        <f>VLOOKUP(BC4,LookupW!$A$1:$B$108,2)</f>
        <v>1</v>
      </c>
      <c r="BE4" s="62">
        <f t="shared" ref="BE4" si="59">FLOOR(BD4*BB4,0.01)</f>
        <v>0</v>
      </c>
      <c r="BF4" s="62">
        <f t="shared" ref="BF4" si="60">IF(BE4&gt;0, (FLOOR((0.44125*POWER((BE4*100-100),1.35)),1)), 0)</f>
        <v>0</v>
      </c>
      <c r="BG4" s="144">
        <f t="shared" ref="BG4" si="61">BF4</f>
        <v>0</v>
      </c>
      <c r="BH4" s="93">
        <v>16.920000000000002</v>
      </c>
      <c r="BI4" s="62" t="str">
        <f t="shared" si="31"/>
        <v>W00 Jav</v>
      </c>
      <c r="BJ4" s="62">
        <f>VLOOKUP(BI4,LookupW!$A$1:$B$108,2)</f>
        <v>1</v>
      </c>
      <c r="BK4" s="62">
        <f t="shared" ref="BK4" si="62">FLOOR(BJ4*BH4,0.01)</f>
        <v>16.920000000000002</v>
      </c>
      <c r="BL4" s="62">
        <f t="shared" ref="BL4" si="63">IF(BK4&gt;0, (FLOOR((15.9803*POWER((BK4-3.8),1.04)),1)), 0)</f>
        <v>232</v>
      </c>
      <c r="BM4" s="144">
        <f t="shared" ref="BM4" si="64">BL4</f>
        <v>232</v>
      </c>
      <c r="BN4" s="99"/>
      <c r="BO4" s="297"/>
      <c r="BP4" s="62">
        <f t="shared" ref="BP4" si="65">BN4*60+BO4</f>
        <v>0</v>
      </c>
      <c r="BQ4" s="62" t="str">
        <f t="shared" si="36"/>
        <v>W00 1500</v>
      </c>
      <c r="BR4" s="62">
        <f>VLOOKUP(BQ4,LookupW!$A$1:$B$108,2)</f>
        <v>1</v>
      </c>
      <c r="BS4" s="62">
        <f t="shared" ref="BS4" si="66">CEILING(BR4*BP4,0.01)</f>
        <v>0</v>
      </c>
      <c r="BT4" s="62">
        <f t="shared" ref="BT4" si="67">IF(BS4&gt;0, (FLOOR((0.02883*POWER((535-BS4),1.88)),1)),0)</f>
        <v>0</v>
      </c>
      <c r="BU4" s="144">
        <f t="shared" ref="BU4" si="68">BT4</f>
        <v>0</v>
      </c>
      <c r="BV4" s="88"/>
      <c r="BW4" s="145">
        <f t="shared" si="40"/>
        <v>966</v>
      </c>
      <c r="BX4" s="334"/>
      <c r="BY4" s="88"/>
      <c r="BZ4" s="320"/>
    </row>
    <row r="5" spans="1:78" ht="11.65">
      <c r="A5" s="323"/>
      <c r="B5" s="331"/>
      <c r="C5" s="240"/>
      <c r="D5" s="126" t="s">
        <v>463</v>
      </c>
      <c r="E5" s="127" t="s">
        <v>464</v>
      </c>
      <c r="F5" s="62"/>
      <c r="G5" s="136" t="s">
        <v>338</v>
      </c>
      <c r="H5" s="128" t="s">
        <v>162</v>
      </c>
      <c r="I5" s="295"/>
      <c r="J5" s="93" t="b">
        <f t="shared" si="0"/>
        <v>0</v>
      </c>
      <c r="K5" s="62" t="str">
        <f t="shared" si="1"/>
        <v>M00 100</v>
      </c>
      <c r="L5" s="62">
        <f>VLOOKUP(K5,LookupM!$A$1:$B$100,2)</f>
        <v>1</v>
      </c>
      <c r="M5" s="62">
        <f t="shared" ref="M5:M10" si="69">CEILING(L5*J5,0.01)</f>
        <v>0</v>
      </c>
      <c r="N5" s="62">
        <f t="shared" ref="N5:N10" si="70">IF(M5&gt;0, (FLOOR((25.4347*POWER((18-M5),1.81)),1)),0)</f>
        <v>0</v>
      </c>
      <c r="O5" s="129">
        <f t="shared" ref="O5:O10" si="71">N5</f>
        <v>0</v>
      </c>
      <c r="P5" s="93"/>
      <c r="Q5" s="62" t="str">
        <f t="shared" si="4"/>
        <v>M00 Long</v>
      </c>
      <c r="R5" s="62">
        <f>VLOOKUP(Q5,LookupM!$A$1:$B$100,2)</f>
        <v>1</v>
      </c>
      <c r="S5" s="62">
        <f t="shared" ref="S5:S10" si="72">FLOOR(R5*P5,0.01)</f>
        <v>0</v>
      </c>
      <c r="T5" s="62">
        <f t="shared" ref="T5:T10" si="73">IF(S5&gt;0, (FLOOR((0.14354*POWER((S5*100-220),1.4)),1)),0)</f>
        <v>0</v>
      </c>
      <c r="U5" s="129">
        <f t="shared" ref="U5:U10" si="74">T5</f>
        <v>0</v>
      </c>
      <c r="V5" s="93"/>
      <c r="W5" s="62" t="str">
        <f t="shared" si="8"/>
        <v>M00 Shot</v>
      </c>
      <c r="X5" s="62">
        <f>VLOOKUP(W5,LookupM!$A$1:$B$100,2)</f>
        <v>1</v>
      </c>
      <c r="Y5" s="62">
        <f t="shared" ref="Y5:Y10" si="75">FLOOR(X5*V5,0.01)</f>
        <v>0</v>
      </c>
      <c r="Z5" s="62">
        <f t="shared" ref="Z5:Z10" si="76">IF(Y5&gt;0, (FLOOR((51.39*POWER((Y5-1.5),1.05)),1)),0)</f>
        <v>0</v>
      </c>
      <c r="AA5" s="129">
        <f t="shared" ref="AA5:AA10" si="77">Z5</f>
        <v>0</v>
      </c>
      <c r="AB5" s="93">
        <v>1.31</v>
      </c>
      <c r="AC5" s="62" t="str">
        <f t="shared" si="12"/>
        <v>M00 High</v>
      </c>
      <c r="AD5" s="62">
        <f>VLOOKUP(AC5,LookupM!$A$1:$B$100,2)</f>
        <v>1</v>
      </c>
      <c r="AE5" s="62">
        <f t="shared" ref="AE5:AE10" si="78">FLOOR(AD5*AB5,0.01)</f>
        <v>1.31</v>
      </c>
      <c r="AF5" s="62">
        <f t="shared" ref="AF5:AF10" si="79">IF(AE5&gt;0, (FLOOR((0.8465*POWER((AE5*100-75),1.42)),1)),0)</f>
        <v>257</v>
      </c>
      <c r="AG5" s="129">
        <f t="shared" ref="AG5:AG10" si="80">AF5</f>
        <v>257</v>
      </c>
      <c r="AH5" s="295"/>
      <c r="AI5" s="93" t="b">
        <f t="shared" si="16"/>
        <v>0</v>
      </c>
      <c r="AJ5" s="62" t="str">
        <f t="shared" si="17"/>
        <v>M00 400</v>
      </c>
      <c r="AK5" s="62">
        <f>VLOOKUP(AJ5,LookupM!$A$1:$B$100,2)</f>
        <v>1</v>
      </c>
      <c r="AL5" s="62">
        <f t="shared" ref="AL5:AL10" si="81">CEILING(AK5*AI5,0.01)</f>
        <v>0</v>
      </c>
      <c r="AM5" s="62">
        <f t="shared" ref="AM5:AM10" si="82">IF(AL5&gt;0, (FLOOR((1.53775*POWER((82-AL5),1.81)),1)),0)</f>
        <v>0</v>
      </c>
      <c r="AN5" s="129">
        <f t="shared" ref="AN5:AN10" si="83">AM5</f>
        <v>0</v>
      </c>
      <c r="AO5" s="307"/>
      <c r="AP5" s="288" t="b">
        <f t="shared" si="21"/>
        <v>0</v>
      </c>
      <c r="AQ5" s="127"/>
      <c r="AR5" s="127"/>
      <c r="AS5" s="127"/>
      <c r="AT5" s="127">
        <f>IF(AO5&gt;0, (VLOOKUP(AP5, LookupU17HG!$A$1:$B$1410,2)),0)</f>
        <v>0</v>
      </c>
      <c r="AU5" s="129">
        <f t="shared" ref="AU5:AU10" si="84">AT5</f>
        <v>0</v>
      </c>
      <c r="AV5" s="93"/>
      <c r="AW5" s="62" t="str">
        <f t="shared" si="23"/>
        <v>M00 Disc</v>
      </c>
      <c r="AX5" s="62">
        <f>VLOOKUP(AW5,LookupM!$A$1:$B$100,2)</f>
        <v>1</v>
      </c>
      <c r="AY5" s="62">
        <f t="shared" ref="AY5:AY10" si="85">FLOOR(AX5*AV5,0.01)</f>
        <v>0</v>
      </c>
      <c r="AZ5" s="62">
        <f t="shared" ref="AZ5:AZ10" si="86">IF(AY5&gt;0, (FLOOR((12.91*POWER((AY5-4),1.1)),1)),0)</f>
        <v>0</v>
      </c>
      <c r="BA5" s="129">
        <f t="shared" ref="BA5:BA10" si="87">AZ5</f>
        <v>0</v>
      </c>
      <c r="BB5" s="93">
        <v>2.2999999999999998</v>
      </c>
      <c r="BC5" s="62" t="str">
        <f t="shared" si="27"/>
        <v>M00 Pole</v>
      </c>
      <c r="BD5" s="62">
        <f>VLOOKUP(BC5,LookupM!$A$1:$B$100,2)</f>
        <v>1</v>
      </c>
      <c r="BE5" s="62">
        <f t="shared" ref="BE5:BE10" si="88">FLOOR(BD5*BB5,0.01)</f>
        <v>2.3000000000000003</v>
      </c>
      <c r="BF5" s="62">
        <f t="shared" ref="BF5:BF10" si="89">IF(BE5&gt;0, (FLOOR((0.2797*POWER((BE5*100-100),1.35)),1)),0)</f>
        <v>199</v>
      </c>
      <c r="BG5" s="129">
        <f t="shared" ref="BG5:BG10" si="90">BF5</f>
        <v>199</v>
      </c>
      <c r="BH5" s="93"/>
      <c r="BI5" s="62" t="str">
        <f t="shared" si="31"/>
        <v>M00 Jav</v>
      </c>
      <c r="BJ5" s="62">
        <f>VLOOKUP(BI5,LookupM!$A$1:$B$100,2)</f>
        <v>1</v>
      </c>
      <c r="BK5" s="62">
        <f t="shared" ref="BK5:BK10" si="91">FLOOR(BJ5*BH5,0.01)</f>
        <v>0</v>
      </c>
      <c r="BL5" s="62">
        <f t="shared" ref="BL5:BL10" si="92">IF(BK5&gt;0, (FLOOR((10.14*POWER((BK5-7),1.08)),1)),0)</f>
        <v>0</v>
      </c>
      <c r="BM5" s="129">
        <f t="shared" ref="BM5:BM10" si="93">BL5</f>
        <v>0</v>
      </c>
      <c r="BN5" s="99"/>
      <c r="BO5" s="297"/>
      <c r="BP5" s="62">
        <f t="shared" ref="BP5:BP10" si="94">BN5*60+BO5</f>
        <v>0</v>
      </c>
      <c r="BQ5" s="62" t="str">
        <f t="shared" si="36"/>
        <v>M00 1500</v>
      </c>
      <c r="BR5" s="62">
        <f>VLOOKUP(BQ5,LookupM!$A$1:$B$100,2)</f>
        <v>1</v>
      </c>
      <c r="BS5" s="62">
        <f t="shared" ref="BS5:BS10" si="95">CEILING(BR5*BP5,0.01)</f>
        <v>0</v>
      </c>
      <c r="BT5" s="62">
        <f t="shared" ref="BT5:BT10" si="96">IF(BS5&gt;0, (FLOOR((0.03768*POWER((480-BS5),1.85)),1)),0)</f>
        <v>0</v>
      </c>
      <c r="BU5" s="129">
        <f t="shared" ref="BU5:BU10" si="97">BT5</f>
        <v>0</v>
      </c>
      <c r="BV5" s="88"/>
      <c r="BW5" s="120">
        <f t="shared" ref="BW5:BW6" si="98">BU5+BM5+U5+AN5+AA5+AG5+AU5+BG5+BA5+O5</f>
        <v>456</v>
      </c>
      <c r="BX5" s="334"/>
      <c r="BY5" s="88"/>
      <c r="BZ5" s="320"/>
    </row>
    <row r="6" spans="1:78" ht="12" thickBot="1">
      <c r="A6" s="323"/>
      <c r="B6" s="331"/>
      <c r="C6" s="240"/>
      <c r="D6" s="250" t="s">
        <v>465</v>
      </c>
      <c r="E6" s="251" t="s">
        <v>466</v>
      </c>
      <c r="F6" s="77"/>
      <c r="G6" s="264" t="s">
        <v>338</v>
      </c>
      <c r="H6" s="254" t="s">
        <v>162</v>
      </c>
      <c r="I6" s="302">
        <v>12.1</v>
      </c>
      <c r="J6" s="95">
        <f t="shared" si="0"/>
        <v>12.34</v>
      </c>
      <c r="K6" s="77" t="str">
        <f t="shared" si="1"/>
        <v>M00 100</v>
      </c>
      <c r="L6" s="77">
        <f>VLOOKUP(K6,LookupM!$A$1:$B$100,2)</f>
        <v>1</v>
      </c>
      <c r="M6" s="77">
        <f t="shared" si="69"/>
        <v>12.34</v>
      </c>
      <c r="N6" s="77">
        <f t="shared" si="70"/>
        <v>586</v>
      </c>
      <c r="O6" s="270">
        <f t="shared" si="71"/>
        <v>586</v>
      </c>
      <c r="P6" s="95"/>
      <c r="Q6" s="77" t="str">
        <f t="shared" si="4"/>
        <v>M00 Long</v>
      </c>
      <c r="R6" s="77">
        <f>VLOOKUP(Q6,LookupM!$A$1:$B$100,2)</f>
        <v>1</v>
      </c>
      <c r="S6" s="77">
        <f t="shared" si="72"/>
        <v>0</v>
      </c>
      <c r="T6" s="77">
        <f t="shared" si="73"/>
        <v>0</v>
      </c>
      <c r="U6" s="270">
        <f t="shared" si="74"/>
        <v>0</v>
      </c>
      <c r="V6" s="95"/>
      <c r="W6" s="77" t="str">
        <f t="shared" si="8"/>
        <v>M00 Shot</v>
      </c>
      <c r="X6" s="77">
        <f>VLOOKUP(W6,LookupM!$A$1:$B$100,2)</f>
        <v>1</v>
      </c>
      <c r="Y6" s="77">
        <f t="shared" si="75"/>
        <v>0</v>
      </c>
      <c r="Z6" s="77">
        <f t="shared" si="76"/>
        <v>0</v>
      </c>
      <c r="AA6" s="270">
        <f t="shared" si="77"/>
        <v>0</v>
      </c>
      <c r="AB6" s="95"/>
      <c r="AC6" s="77" t="str">
        <f t="shared" si="12"/>
        <v>M00 High</v>
      </c>
      <c r="AD6" s="77">
        <f>VLOOKUP(AC6,LookupM!$A$1:$B$100,2)</f>
        <v>1</v>
      </c>
      <c r="AE6" s="77">
        <f t="shared" si="78"/>
        <v>0</v>
      </c>
      <c r="AF6" s="77">
        <f t="shared" si="79"/>
        <v>0</v>
      </c>
      <c r="AG6" s="270">
        <f t="shared" si="80"/>
        <v>0</v>
      </c>
      <c r="AH6" s="302">
        <v>54.4</v>
      </c>
      <c r="AI6" s="95">
        <f t="shared" si="16"/>
        <v>54.54</v>
      </c>
      <c r="AJ6" s="77" t="str">
        <f t="shared" si="17"/>
        <v>M00 400</v>
      </c>
      <c r="AK6" s="77">
        <f>VLOOKUP(AJ6,LookupM!$A$1:$B$100,2)</f>
        <v>1</v>
      </c>
      <c r="AL6" s="77">
        <f t="shared" si="81"/>
        <v>54.54</v>
      </c>
      <c r="AM6" s="77">
        <f t="shared" si="82"/>
        <v>617</v>
      </c>
      <c r="AN6" s="270">
        <f t="shared" si="83"/>
        <v>617</v>
      </c>
      <c r="AO6" s="308"/>
      <c r="AP6" s="289" t="b">
        <f t="shared" si="21"/>
        <v>0</v>
      </c>
      <c r="AQ6" s="251"/>
      <c r="AR6" s="251"/>
      <c r="AS6" s="251"/>
      <c r="AT6" s="251">
        <f>IF(AO6&gt;0, (VLOOKUP(AP6, LookupU17HG!$A$1:$B$1410,2)),0)</f>
        <v>0</v>
      </c>
      <c r="AU6" s="270">
        <f t="shared" si="84"/>
        <v>0</v>
      </c>
      <c r="AV6" s="95"/>
      <c r="AW6" s="77" t="str">
        <f t="shared" si="23"/>
        <v>M00 Disc</v>
      </c>
      <c r="AX6" s="77">
        <f>VLOOKUP(AW6,LookupM!$A$1:$B$100,2)</f>
        <v>1</v>
      </c>
      <c r="AY6" s="77">
        <f t="shared" si="85"/>
        <v>0</v>
      </c>
      <c r="AZ6" s="77">
        <f t="shared" si="86"/>
        <v>0</v>
      </c>
      <c r="BA6" s="270">
        <f t="shared" si="87"/>
        <v>0</v>
      </c>
      <c r="BB6" s="95"/>
      <c r="BC6" s="77" t="str">
        <f t="shared" si="27"/>
        <v>M00 Pole</v>
      </c>
      <c r="BD6" s="77">
        <f>VLOOKUP(BC6,LookupM!$A$1:$B$100,2)</f>
        <v>1</v>
      </c>
      <c r="BE6" s="77">
        <f t="shared" si="88"/>
        <v>0</v>
      </c>
      <c r="BF6" s="77">
        <f t="shared" si="89"/>
        <v>0</v>
      </c>
      <c r="BG6" s="270">
        <f t="shared" si="90"/>
        <v>0</v>
      </c>
      <c r="BH6" s="95"/>
      <c r="BI6" s="77" t="str">
        <f t="shared" si="31"/>
        <v>M00 Jav</v>
      </c>
      <c r="BJ6" s="77">
        <f>VLOOKUP(BI6,LookupM!$A$1:$B$100,2)</f>
        <v>1</v>
      </c>
      <c r="BK6" s="77">
        <f t="shared" si="91"/>
        <v>0</v>
      </c>
      <c r="BL6" s="77">
        <f t="shared" si="92"/>
        <v>0</v>
      </c>
      <c r="BM6" s="270">
        <f t="shared" si="93"/>
        <v>0</v>
      </c>
      <c r="BN6" s="100"/>
      <c r="BO6" s="311"/>
      <c r="BP6" s="77">
        <f t="shared" si="94"/>
        <v>0</v>
      </c>
      <c r="BQ6" s="77" t="str">
        <f t="shared" si="36"/>
        <v>M00 1500</v>
      </c>
      <c r="BR6" s="77">
        <f>VLOOKUP(BQ6,LookupM!$A$1:$B$100,2)</f>
        <v>1</v>
      </c>
      <c r="BS6" s="77">
        <f t="shared" si="95"/>
        <v>0</v>
      </c>
      <c r="BT6" s="77">
        <f t="shared" si="96"/>
        <v>0</v>
      </c>
      <c r="BU6" s="270">
        <f t="shared" si="97"/>
        <v>0</v>
      </c>
      <c r="BV6" s="88"/>
      <c r="BW6" s="232">
        <f t="shared" si="98"/>
        <v>1203</v>
      </c>
      <c r="BX6" s="334"/>
      <c r="BY6" s="88"/>
      <c r="BZ6" s="320"/>
    </row>
    <row r="7" spans="1:78" ht="11.65">
      <c r="A7" s="322">
        <v>8</v>
      </c>
      <c r="B7" s="330" t="s">
        <v>452</v>
      </c>
      <c r="C7" s="239"/>
      <c r="D7" s="248" t="s">
        <v>467</v>
      </c>
      <c r="E7" s="249" t="s">
        <v>468</v>
      </c>
      <c r="F7" s="157"/>
      <c r="G7" s="268" t="s">
        <v>338</v>
      </c>
      <c r="H7" s="253" t="s">
        <v>162</v>
      </c>
      <c r="I7" s="294"/>
      <c r="J7" s="92" t="b">
        <f t="shared" si="0"/>
        <v>0</v>
      </c>
      <c r="K7" s="72" t="str">
        <f t="shared" si="1"/>
        <v>M00 100</v>
      </c>
      <c r="L7" s="72">
        <f>VLOOKUP(K7,LookupM!$A$1:$B$100,2)</f>
        <v>1</v>
      </c>
      <c r="M7" s="72">
        <f t="shared" si="69"/>
        <v>0</v>
      </c>
      <c r="N7" s="72">
        <f t="shared" si="70"/>
        <v>0</v>
      </c>
      <c r="O7" s="273">
        <f t="shared" si="71"/>
        <v>0</v>
      </c>
      <c r="P7" s="92"/>
      <c r="Q7" s="72" t="str">
        <f t="shared" si="4"/>
        <v>M00 Long</v>
      </c>
      <c r="R7" s="72">
        <f>VLOOKUP(Q7,LookupM!$A$1:$B$100,2)</f>
        <v>1</v>
      </c>
      <c r="S7" s="72">
        <f t="shared" si="72"/>
        <v>0</v>
      </c>
      <c r="T7" s="72">
        <f t="shared" si="73"/>
        <v>0</v>
      </c>
      <c r="U7" s="273">
        <f t="shared" si="74"/>
        <v>0</v>
      </c>
      <c r="V7" s="92"/>
      <c r="W7" s="72" t="str">
        <f t="shared" si="8"/>
        <v>M00 Shot</v>
      </c>
      <c r="X7" s="72">
        <f>VLOOKUP(W7,LookupM!$A$1:$B$100,2)</f>
        <v>1</v>
      </c>
      <c r="Y7" s="72">
        <f t="shared" si="75"/>
        <v>0</v>
      </c>
      <c r="Z7" s="72">
        <f t="shared" si="76"/>
        <v>0</v>
      </c>
      <c r="AA7" s="273">
        <f t="shared" si="77"/>
        <v>0</v>
      </c>
      <c r="AB7" s="92"/>
      <c r="AC7" s="72" t="str">
        <f t="shared" si="12"/>
        <v>M00 High</v>
      </c>
      <c r="AD7" s="72">
        <f>VLOOKUP(AC7,LookupM!$A$1:$B$100,2)</f>
        <v>1</v>
      </c>
      <c r="AE7" s="72">
        <f t="shared" si="78"/>
        <v>0</v>
      </c>
      <c r="AF7" s="72">
        <f t="shared" si="79"/>
        <v>0</v>
      </c>
      <c r="AG7" s="273">
        <f t="shared" si="80"/>
        <v>0</v>
      </c>
      <c r="AH7" s="294"/>
      <c r="AI7" s="92" t="b">
        <f t="shared" si="16"/>
        <v>0</v>
      </c>
      <c r="AJ7" s="72" t="str">
        <f t="shared" si="17"/>
        <v>M00 400</v>
      </c>
      <c r="AK7" s="72">
        <f>VLOOKUP(AJ7,LookupM!$A$1:$B$100,2)</f>
        <v>1</v>
      </c>
      <c r="AL7" s="72">
        <f t="shared" si="81"/>
        <v>0</v>
      </c>
      <c r="AM7" s="72">
        <f t="shared" si="82"/>
        <v>0</v>
      </c>
      <c r="AN7" s="273">
        <f t="shared" si="83"/>
        <v>0</v>
      </c>
      <c r="AO7" s="294">
        <v>18</v>
      </c>
      <c r="AP7" s="92">
        <f t="shared" si="21"/>
        <v>18.239999999999998</v>
      </c>
      <c r="AQ7" s="249"/>
      <c r="AR7" s="249"/>
      <c r="AS7" s="249"/>
      <c r="AT7" s="249">
        <f>IF(AO7&gt;0, (VLOOKUP(AP7, LookupU17HG!$A$1:$B$1410,2)),0)</f>
        <v>246</v>
      </c>
      <c r="AU7" s="273">
        <f t="shared" si="84"/>
        <v>246</v>
      </c>
      <c r="AV7" s="92"/>
      <c r="AW7" s="72" t="str">
        <f t="shared" si="23"/>
        <v>M00 Disc</v>
      </c>
      <c r="AX7" s="72">
        <f>VLOOKUP(AW7,LookupM!$A$1:$B$100,2)</f>
        <v>1</v>
      </c>
      <c r="AY7" s="72">
        <f t="shared" si="85"/>
        <v>0</v>
      </c>
      <c r="AZ7" s="72">
        <f t="shared" si="86"/>
        <v>0</v>
      </c>
      <c r="BA7" s="273">
        <f t="shared" si="87"/>
        <v>0</v>
      </c>
      <c r="BB7" s="92">
        <v>1.2</v>
      </c>
      <c r="BC7" s="72" t="str">
        <f t="shared" si="27"/>
        <v>M00 Pole</v>
      </c>
      <c r="BD7" s="72">
        <f>VLOOKUP(BC7,LookupM!$A$1:$B$100,2)</f>
        <v>1</v>
      </c>
      <c r="BE7" s="72">
        <f t="shared" si="88"/>
        <v>1.2</v>
      </c>
      <c r="BF7" s="72">
        <f t="shared" si="89"/>
        <v>15</v>
      </c>
      <c r="BG7" s="273">
        <f t="shared" si="90"/>
        <v>15</v>
      </c>
      <c r="BH7" s="92"/>
      <c r="BI7" s="72" t="str">
        <f t="shared" si="31"/>
        <v>M00 Jav</v>
      </c>
      <c r="BJ7" s="72">
        <f>VLOOKUP(BI7,LookupM!$A$1:$B$100,2)</f>
        <v>1</v>
      </c>
      <c r="BK7" s="72">
        <f t="shared" si="91"/>
        <v>0</v>
      </c>
      <c r="BL7" s="72">
        <f t="shared" si="92"/>
        <v>0</v>
      </c>
      <c r="BM7" s="273">
        <f t="shared" si="93"/>
        <v>0</v>
      </c>
      <c r="BN7" s="97"/>
      <c r="BO7" s="296"/>
      <c r="BP7" s="72">
        <f t="shared" si="94"/>
        <v>0</v>
      </c>
      <c r="BQ7" s="72" t="str">
        <f t="shared" si="36"/>
        <v>M00 1500</v>
      </c>
      <c r="BR7" s="72">
        <f>VLOOKUP(BQ7,LookupM!$A$1:$B$100,2)</f>
        <v>1</v>
      </c>
      <c r="BS7" s="72">
        <f t="shared" si="95"/>
        <v>0</v>
      </c>
      <c r="BT7" s="72">
        <f t="shared" si="96"/>
        <v>0</v>
      </c>
      <c r="BU7" s="273">
        <f t="shared" si="97"/>
        <v>0</v>
      </c>
      <c r="BV7" s="213"/>
      <c r="BW7" s="163">
        <f t="shared" ref="BW7:BW8" si="99">BU7+BM7+U7+AN7+AA7+AG7+AU7+BG7+BA7+O7</f>
        <v>261</v>
      </c>
      <c r="BX7" s="316">
        <f>SUM(BW7:BW10)</f>
        <v>4009</v>
      </c>
      <c r="BY7" s="88"/>
      <c r="BZ7" s="319">
        <f>RANK(BX7,BX$3:BX$32,0)</f>
        <v>7</v>
      </c>
    </row>
    <row r="8" spans="1:78" ht="11.65">
      <c r="A8" s="323"/>
      <c r="B8" s="331"/>
      <c r="C8" s="240"/>
      <c r="D8" s="126" t="s">
        <v>469</v>
      </c>
      <c r="E8" s="127" t="s">
        <v>470</v>
      </c>
      <c r="F8" s="102"/>
      <c r="G8" s="136" t="s">
        <v>338</v>
      </c>
      <c r="H8" s="128" t="s">
        <v>162</v>
      </c>
      <c r="I8" s="295">
        <v>12</v>
      </c>
      <c r="J8" s="93">
        <f t="shared" si="0"/>
        <v>12.24</v>
      </c>
      <c r="K8" s="62" t="str">
        <f t="shared" si="1"/>
        <v>M00 100</v>
      </c>
      <c r="L8" s="62">
        <f>VLOOKUP(K8,LookupM!$A$1:$B$100,2)</f>
        <v>1</v>
      </c>
      <c r="M8" s="62">
        <f t="shared" si="69"/>
        <v>12.24</v>
      </c>
      <c r="N8" s="62">
        <f t="shared" si="70"/>
        <v>605</v>
      </c>
      <c r="O8" s="129">
        <f t="shared" si="71"/>
        <v>605</v>
      </c>
      <c r="P8" s="93">
        <v>6.35</v>
      </c>
      <c r="Q8" s="62" t="str">
        <f t="shared" si="4"/>
        <v>M00 Long</v>
      </c>
      <c r="R8" s="62">
        <f>VLOOKUP(Q8,LookupM!$A$1:$B$100,2)</f>
        <v>1</v>
      </c>
      <c r="S8" s="62">
        <f t="shared" si="72"/>
        <v>6.3500000000000005</v>
      </c>
      <c r="T8" s="62">
        <f t="shared" si="73"/>
        <v>664</v>
      </c>
      <c r="U8" s="129">
        <f t="shared" si="74"/>
        <v>664</v>
      </c>
      <c r="V8" s="93"/>
      <c r="W8" s="62" t="str">
        <f t="shared" si="8"/>
        <v>M00 Shot</v>
      </c>
      <c r="X8" s="62">
        <f>VLOOKUP(W8,LookupM!$A$1:$B$100,2)</f>
        <v>1</v>
      </c>
      <c r="Y8" s="62">
        <f t="shared" si="75"/>
        <v>0</v>
      </c>
      <c r="Z8" s="62">
        <f t="shared" si="76"/>
        <v>0</v>
      </c>
      <c r="AA8" s="129">
        <f t="shared" si="77"/>
        <v>0</v>
      </c>
      <c r="AB8" s="93"/>
      <c r="AC8" s="62" t="str">
        <f t="shared" si="12"/>
        <v>M00 High</v>
      </c>
      <c r="AD8" s="62">
        <f>VLOOKUP(AC8,LookupM!$A$1:$B$100,2)</f>
        <v>1</v>
      </c>
      <c r="AE8" s="62">
        <f t="shared" si="78"/>
        <v>0</v>
      </c>
      <c r="AF8" s="62">
        <f t="shared" si="79"/>
        <v>0</v>
      </c>
      <c r="AG8" s="129">
        <f t="shared" si="80"/>
        <v>0</v>
      </c>
      <c r="AH8" s="295"/>
      <c r="AI8" s="93" t="b">
        <f t="shared" si="16"/>
        <v>0</v>
      </c>
      <c r="AJ8" s="62" t="str">
        <f t="shared" si="17"/>
        <v>M00 400</v>
      </c>
      <c r="AK8" s="62">
        <f>VLOOKUP(AJ8,LookupM!$A$1:$B$100,2)</f>
        <v>1</v>
      </c>
      <c r="AL8" s="62">
        <f t="shared" si="81"/>
        <v>0</v>
      </c>
      <c r="AM8" s="62">
        <f t="shared" si="82"/>
        <v>0</v>
      </c>
      <c r="AN8" s="129">
        <f t="shared" si="83"/>
        <v>0</v>
      </c>
      <c r="AO8" s="295"/>
      <c r="AP8" s="93" t="b">
        <f t="shared" si="21"/>
        <v>0</v>
      </c>
      <c r="AQ8" s="127"/>
      <c r="AR8" s="127"/>
      <c r="AS8" s="127"/>
      <c r="AT8" s="127">
        <f>IF(AO8&gt;0, (VLOOKUP(AP8, LookupU17HG!$A$1:$B$1410,2)),0)</f>
        <v>0</v>
      </c>
      <c r="AU8" s="129">
        <f t="shared" si="84"/>
        <v>0</v>
      </c>
      <c r="AV8" s="93"/>
      <c r="AW8" s="62" t="str">
        <f t="shared" si="23"/>
        <v>M00 Disc</v>
      </c>
      <c r="AX8" s="62">
        <f>VLOOKUP(AW8,LookupM!$A$1:$B$100,2)</f>
        <v>1</v>
      </c>
      <c r="AY8" s="62">
        <f t="shared" si="85"/>
        <v>0</v>
      </c>
      <c r="AZ8" s="62">
        <f t="shared" si="86"/>
        <v>0</v>
      </c>
      <c r="BA8" s="129">
        <f t="shared" si="87"/>
        <v>0</v>
      </c>
      <c r="BB8" s="93"/>
      <c r="BC8" s="62" t="str">
        <f t="shared" si="27"/>
        <v>M00 Pole</v>
      </c>
      <c r="BD8" s="62">
        <f>VLOOKUP(BC8,LookupM!$A$1:$B$100,2)</f>
        <v>1</v>
      </c>
      <c r="BE8" s="62">
        <f t="shared" si="88"/>
        <v>0</v>
      </c>
      <c r="BF8" s="62">
        <f t="shared" si="89"/>
        <v>0</v>
      </c>
      <c r="BG8" s="129">
        <f t="shared" si="90"/>
        <v>0</v>
      </c>
      <c r="BH8" s="93">
        <v>23.96</v>
      </c>
      <c r="BI8" s="62" t="str">
        <f t="shared" si="31"/>
        <v>M00 Jav</v>
      </c>
      <c r="BJ8" s="62">
        <f>VLOOKUP(BI8,LookupM!$A$1:$B$100,2)</f>
        <v>1</v>
      </c>
      <c r="BK8" s="62">
        <f t="shared" si="91"/>
        <v>23.96</v>
      </c>
      <c r="BL8" s="62">
        <f t="shared" si="92"/>
        <v>215</v>
      </c>
      <c r="BM8" s="129">
        <f t="shared" si="93"/>
        <v>215</v>
      </c>
      <c r="BN8" s="99"/>
      <c r="BO8" s="297"/>
      <c r="BP8" s="62">
        <f t="shared" si="94"/>
        <v>0</v>
      </c>
      <c r="BQ8" s="62" t="str">
        <f t="shared" si="36"/>
        <v>M00 1500</v>
      </c>
      <c r="BR8" s="62">
        <f>VLOOKUP(BQ8,LookupM!$A$1:$B$100,2)</f>
        <v>1</v>
      </c>
      <c r="BS8" s="62">
        <f t="shared" si="95"/>
        <v>0</v>
      </c>
      <c r="BT8" s="62">
        <f t="shared" si="96"/>
        <v>0</v>
      </c>
      <c r="BU8" s="129">
        <f t="shared" si="97"/>
        <v>0</v>
      </c>
      <c r="BV8" s="88"/>
      <c r="BW8" s="121">
        <f t="shared" si="99"/>
        <v>1484</v>
      </c>
      <c r="BX8" s="317"/>
      <c r="BY8" s="88"/>
      <c r="BZ8" s="320"/>
    </row>
    <row r="9" spans="1:78" ht="11.65">
      <c r="A9" s="323"/>
      <c r="B9" s="331"/>
      <c r="C9" s="240"/>
      <c r="D9" s="126" t="s">
        <v>465</v>
      </c>
      <c r="E9" s="127" t="s">
        <v>471</v>
      </c>
      <c r="F9" s="102"/>
      <c r="G9" s="136" t="s">
        <v>338</v>
      </c>
      <c r="H9" s="128" t="s">
        <v>162</v>
      </c>
      <c r="I9" s="295"/>
      <c r="J9" s="93" t="b">
        <f t="shared" si="0"/>
        <v>0</v>
      </c>
      <c r="K9" s="62" t="str">
        <f t="shared" si="1"/>
        <v>M00 100</v>
      </c>
      <c r="L9" s="62">
        <f>VLOOKUP(K9,LookupM!$A$1:$B$100,2)</f>
        <v>1</v>
      </c>
      <c r="M9" s="62">
        <f t="shared" si="69"/>
        <v>0</v>
      </c>
      <c r="N9" s="62">
        <f t="shared" si="70"/>
        <v>0</v>
      </c>
      <c r="O9" s="129">
        <f t="shared" si="71"/>
        <v>0</v>
      </c>
      <c r="P9" s="93"/>
      <c r="Q9" s="62" t="str">
        <f t="shared" si="4"/>
        <v>M00 Long</v>
      </c>
      <c r="R9" s="62">
        <f>VLOOKUP(Q9,LookupM!$A$1:$B$100,2)</f>
        <v>1</v>
      </c>
      <c r="S9" s="62">
        <f t="shared" si="72"/>
        <v>0</v>
      </c>
      <c r="T9" s="62">
        <f t="shared" si="73"/>
        <v>0</v>
      </c>
      <c r="U9" s="129">
        <f t="shared" si="74"/>
        <v>0</v>
      </c>
      <c r="V9" s="93"/>
      <c r="W9" s="62" t="str">
        <f t="shared" si="8"/>
        <v>M00 Shot</v>
      </c>
      <c r="X9" s="62">
        <f>VLOOKUP(W9,LookupM!$A$1:$B$100,2)</f>
        <v>1</v>
      </c>
      <c r="Y9" s="62">
        <f t="shared" si="75"/>
        <v>0</v>
      </c>
      <c r="Z9" s="62">
        <f t="shared" si="76"/>
        <v>0</v>
      </c>
      <c r="AA9" s="129">
        <f t="shared" si="77"/>
        <v>0</v>
      </c>
      <c r="AB9" s="93"/>
      <c r="AC9" s="62" t="str">
        <f t="shared" si="12"/>
        <v>M00 High</v>
      </c>
      <c r="AD9" s="62">
        <f>VLOOKUP(AC9,LookupM!$A$1:$B$100,2)</f>
        <v>1</v>
      </c>
      <c r="AE9" s="62">
        <f t="shared" si="78"/>
        <v>0</v>
      </c>
      <c r="AF9" s="62">
        <f t="shared" si="79"/>
        <v>0</v>
      </c>
      <c r="AG9" s="129">
        <f t="shared" si="80"/>
        <v>0</v>
      </c>
      <c r="AH9" s="295">
        <v>52.8</v>
      </c>
      <c r="AI9" s="93">
        <f t="shared" si="16"/>
        <v>52.94</v>
      </c>
      <c r="AJ9" s="62" t="str">
        <f t="shared" si="17"/>
        <v>M00 400</v>
      </c>
      <c r="AK9" s="62">
        <f>VLOOKUP(AJ9,LookupM!$A$1:$B$100,2)</f>
        <v>1</v>
      </c>
      <c r="AL9" s="62">
        <f t="shared" si="81"/>
        <v>52.94</v>
      </c>
      <c r="AM9" s="62">
        <f t="shared" si="82"/>
        <v>684</v>
      </c>
      <c r="AN9" s="129">
        <f t="shared" si="83"/>
        <v>684</v>
      </c>
      <c r="AO9" s="295"/>
      <c r="AP9" s="93" t="b">
        <f t="shared" si="21"/>
        <v>0</v>
      </c>
      <c r="AQ9" s="127"/>
      <c r="AR9" s="127"/>
      <c r="AS9" s="127"/>
      <c r="AT9" s="127">
        <f>IF(AO9&gt;0, (VLOOKUP(AP9, LookupU17HG!$A$1:$B$1410,2)),0)</f>
        <v>0</v>
      </c>
      <c r="AU9" s="129">
        <f t="shared" si="84"/>
        <v>0</v>
      </c>
      <c r="AV9" s="93"/>
      <c r="AW9" s="62" t="str">
        <f t="shared" si="23"/>
        <v>M00 Disc</v>
      </c>
      <c r="AX9" s="62">
        <f>VLOOKUP(AW9,LookupM!$A$1:$B$100,2)</f>
        <v>1</v>
      </c>
      <c r="AY9" s="62">
        <f t="shared" si="85"/>
        <v>0</v>
      </c>
      <c r="AZ9" s="62">
        <f t="shared" si="86"/>
        <v>0</v>
      </c>
      <c r="BA9" s="129">
        <f t="shared" si="87"/>
        <v>0</v>
      </c>
      <c r="BB9" s="93"/>
      <c r="BC9" s="62" t="str">
        <f t="shared" si="27"/>
        <v>M00 Pole</v>
      </c>
      <c r="BD9" s="62">
        <f>VLOOKUP(BC9,LookupM!$A$1:$B$100,2)</f>
        <v>1</v>
      </c>
      <c r="BE9" s="62">
        <f t="shared" si="88"/>
        <v>0</v>
      </c>
      <c r="BF9" s="62">
        <f t="shared" si="89"/>
        <v>0</v>
      </c>
      <c r="BG9" s="129">
        <f t="shared" si="90"/>
        <v>0</v>
      </c>
      <c r="BH9" s="93"/>
      <c r="BI9" s="62" t="str">
        <f t="shared" si="31"/>
        <v>M00 Jav</v>
      </c>
      <c r="BJ9" s="62">
        <f>VLOOKUP(BI9,LookupM!$A$1:$B$100,2)</f>
        <v>1</v>
      </c>
      <c r="BK9" s="62">
        <f t="shared" si="91"/>
        <v>0</v>
      </c>
      <c r="BL9" s="62">
        <f t="shared" si="92"/>
        <v>0</v>
      </c>
      <c r="BM9" s="129">
        <f t="shared" si="93"/>
        <v>0</v>
      </c>
      <c r="BN9" s="99">
        <v>5</v>
      </c>
      <c r="BO9" s="297">
        <v>41</v>
      </c>
      <c r="BP9" s="62">
        <f t="shared" si="94"/>
        <v>341</v>
      </c>
      <c r="BQ9" s="62" t="str">
        <f t="shared" si="36"/>
        <v>M00 1500</v>
      </c>
      <c r="BR9" s="62">
        <f>VLOOKUP(BQ9,LookupM!$A$1:$B$100,2)</f>
        <v>1</v>
      </c>
      <c r="BS9" s="62">
        <f t="shared" si="95"/>
        <v>341</v>
      </c>
      <c r="BT9" s="62">
        <f t="shared" si="96"/>
        <v>347</v>
      </c>
      <c r="BU9" s="129">
        <f t="shared" si="97"/>
        <v>347</v>
      </c>
      <c r="BV9" s="88"/>
      <c r="BW9" s="121">
        <f t="shared" ref="BW9:BW12" si="100">BU9+BM9+U9+AN9+AA9+AG9+AU9+BG9+BA9+O9</f>
        <v>1031</v>
      </c>
      <c r="BX9" s="317"/>
      <c r="BY9" s="88"/>
      <c r="BZ9" s="320"/>
    </row>
    <row r="10" spans="1:78" ht="12" thickBot="1">
      <c r="A10" s="324"/>
      <c r="B10" s="332"/>
      <c r="C10" s="241"/>
      <c r="D10" s="250" t="s">
        <v>472</v>
      </c>
      <c r="E10" s="251" t="s">
        <v>473</v>
      </c>
      <c r="F10" s="109"/>
      <c r="G10" s="264" t="s">
        <v>338</v>
      </c>
      <c r="H10" s="254" t="s">
        <v>162</v>
      </c>
      <c r="I10" s="302"/>
      <c r="J10" s="95" t="b">
        <f t="shared" si="0"/>
        <v>0</v>
      </c>
      <c r="K10" s="77" t="str">
        <f t="shared" si="1"/>
        <v>M00 100</v>
      </c>
      <c r="L10" s="77">
        <f>VLOOKUP(K10,LookupM!$A$1:$B$100,2)</f>
        <v>1</v>
      </c>
      <c r="M10" s="77">
        <f t="shared" si="69"/>
        <v>0</v>
      </c>
      <c r="N10" s="77">
        <f t="shared" si="70"/>
        <v>0</v>
      </c>
      <c r="O10" s="270">
        <f t="shared" si="71"/>
        <v>0</v>
      </c>
      <c r="P10" s="95"/>
      <c r="Q10" s="77" t="str">
        <f t="shared" si="4"/>
        <v>M00 Long</v>
      </c>
      <c r="R10" s="77">
        <f>VLOOKUP(Q10,LookupM!$A$1:$B$100,2)</f>
        <v>1</v>
      </c>
      <c r="S10" s="77">
        <f t="shared" si="72"/>
        <v>0</v>
      </c>
      <c r="T10" s="77">
        <f t="shared" si="73"/>
        <v>0</v>
      </c>
      <c r="U10" s="270">
        <f t="shared" si="74"/>
        <v>0</v>
      </c>
      <c r="V10" s="95">
        <v>7.73</v>
      </c>
      <c r="W10" s="77" t="str">
        <f t="shared" si="8"/>
        <v>M00 Shot</v>
      </c>
      <c r="X10" s="77">
        <f>VLOOKUP(W10,LookupM!$A$1:$B$100,2)</f>
        <v>1</v>
      </c>
      <c r="Y10" s="77">
        <f t="shared" si="75"/>
        <v>7.73</v>
      </c>
      <c r="Z10" s="77">
        <f t="shared" si="76"/>
        <v>350</v>
      </c>
      <c r="AA10" s="270">
        <f t="shared" si="77"/>
        <v>350</v>
      </c>
      <c r="AB10" s="95">
        <v>1.7</v>
      </c>
      <c r="AC10" s="77" t="str">
        <f t="shared" si="12"/>
        <v>M00 High</v>
      </c>
      <c r="AD10" s="77">
        <f>VLOOKUP(AC10,LookupM!$A$1:$B$100,2)</f>
        <v>1</v>
      </c>
      <c r="AE10" s="77">
        <f t="shared" si="78"/>
        <v>1.7</v>
      </c>
      <c r="AF10" s="77">
        <f t="shared" si="79"/>
        <v>544</v>
      </c>
      <c r="AG10" s="270">
        <f t="shared" si="80"/>
        <v>544</v>
      </c>
      <c r="AH10" s="302"/>
      <c r="AI10" s="95" t="b">
        <f t="shared" si="16"/>
        <v>0</v>
      </c>
      <c r="AJ10" s="77" t="str">
        <f t="shared" si="17"/>
        <v>M00 400</v>
      </c>
      <c r="AK10" s="77">
        <f>VLOOKUP(AJ10,LookupM!$A$1:$B$100,2)</f>
        <v>1</v>
      </c>
      <c r="AL10" s="77">
        <f t="shared" si="81"/>
        <v>0</v>
      </c>
      <c r="AM10" s="77">
        <f t="shared" si="82"/>
        <v>0</v>
      </c>
      <c r="AN10" s="270">
        <f t="shared" si="83"/>
        <v>0</v>
      </c>
      <c r="AO10" s="302"/>
      <c r="AP10" s="95" t="b">
        <f t="shared" si="21"/>
        <v>0</v>
      </c>
      <c r="AQ10" s="251"/>
      <c r="AR10" s="251"/>
      <c r="AS10" s="251"/>
      <c r="AT10" s="251">
        <f>IF(AO10&gt;0, (VLOOKUP(AP10, LookupU17HG!$A$1:$B$1410,2)),0)</f>
        <v>0</v>
      </c>
      <c r="AU10" s="270">
        <f t="shared" si="84"/>
        <v>0</v>
      </c>
      <c r="AV10" s="95">
        <v>23.53</v>
      </c>
      <c r="AW10" s="77" t="str">
        <f t="shared" si="23"/>
        <v>M00 Disc</v>
      </c>
      <c r="AX10" s="77">
        <f>VLOOKUP(AW10,LookupM!$A$1:$B$100,2)</f>
        <v>1</v>
      </c>
      <c r="AY10" s="77">
        <f t="shared" si="85"/>
        <v>23.53</v>
      </c>
      <c r="AZ10" s="77">
        <f t="shared" si="86"/>
        <v>339</v>
      </c>
      <c r="BA10" s="270">
        <f t="shared" si="87"/>
        <v>339</v>
      </c>
      <c r="BB10" s="95"/>
      <c r="BC10" s="77" t="str">
        <f t="shared" si="27"/>
        <v>M00 Pole</v>
      </c>
      <c r="BD10" s="77">
        <f>VLOOKUP(BC10,LookupM!$A$1:$B$100,2)</f>
        <v>1</v>
      </c>
      <c r="BE10" s="77">
        <f t="shared" si="88"/>
        <v>0</v>
      </c>
      <c r="BF10" s="77">
        <f t="shared" si="89"/>
        <v>0</v>
      </c>
      <c r="BG10" s="270">
        <f t="shared" si="90"/>
        <v>0</v>
      </c>
      <c r="BH10" s="95"/>
      <c r="BI10" s="77" t="str">
        <f t="shared" si="31"/>
        <v>M00 Jav</v>
      </c>
      <c r="BJ10" s="77">
        <f>VLOOKUP(BI10,LookupM!$A$1:$B$100,2)</f>
        <v>1</v>
      </c>
      <c r="BK10" s="77">
        <f t="shared" si="91"/>
        <v>0</v>
      </c>
      <c r="BL10" s="77">
        <f t="shared" si="92"/>
        <v>0</v>
      </c>
      <c r="BM10" s="270">
        <f t="shared" si="93"/>
        <v>0</v>
      </c>
      <c r="BN10" s="100"/>
      <c r="BO10" s="311"/>
      <c r="BP10" s="77">
        <f t="shared" si="94"/>
        <v>0</v>
      </c>
      <c r="BQ10" s="77" t="str">
        <f t="shared" si="36"/>
        <v>M00 1500</v>
      </c>
      <c r="BR10" s="77">
        <f>VLOOKUP(BQ10,LookupM!$A$1:$B$100,2)</f>
        <v>1</v>
      </c>
      <c r="BS10" s="77">
        <f t="shared" si="95"/>
        <v>0</v>
      </c>
      <c r="BT10" s="77">
        <f t="shared" si="96"/>
        <v>0</v>
      </c>
      <c r="BU10" s="270">
        <f t="shared" si="97"/>
        <v>0</v>
      </c>
      <c r="BV10" s="88"/>
      <c r="BW10" s="122">
        <f t="shared" si="100"/>
        <v>1233</v>
      </c>
      <c r="BX10" s="318"/>
      <c r="BY10" s="88"/>
      <c r="BZ10" s="321"/>
    </row>
    <row r="11" spans="1:78">
      <c r="A11" s="323">
        <v>8</v>
      </c>
      <c r="B11" s="331" t="s">
        <v>453</v>
      </c>
      <c r="C11" s="240"/>
      <c r="D11" s="274" t="s">
        <v>475</v>
      </c>
      <c r="E11" s="275" t="s">
        <v>495</v>
      </c>
      <c r="F11" s="265"/>
      <c r="G11" s="266" t="s">
        <v>338</v>
      </c>
      <c r="H11" s="267" t="s">
        <v>51</v>
      </c>
      <c r="I11" s="310"/>
      <c r="J11" s="216" t="b">
        <f t="shared" si="0"/>
        <v>0</v>
      </c>
      <c r="K11" s="269" t="str">
        <f t="shared" si="1"/>
        <v>W00 100</v>
      </c>
      <c r="L11" s="269">
        <f>VLOOKUP(K11,LookupW!$A$1:$B$108,2)</f>
        <v>1</v>
      </c>
      <c r="M11" s="269">
        <f t="shared" ref="M11:M12" si="101">CEILING(L11*J11,0.01)</f>
        <v>0</v>
      </c>
      <c r="N11" s="269">
        <f>IF(M11&gt;0, (FLOOR((17.857*POWER((21-M11),1.81)),1)),0)</f>
        <v>0</v>
      </c>
      <c r="O11" s="271">
        <f t="shared" ref="O11:O12" si="102">N11</f>
        <v>0</v>
      </c>
      <c r="P11" s="216"/>
      <c r="Q11" s="269" t="str">
        <f t="shared" si="4"/>
        <v>W00 Long</v>
      </c>
      <c r="R11" s="269">
        <f>VLOOKUP(Q11,LookupW!$A$1:$B$108,2)</f>
        <v>1</v>
      </c>
      <c r="S11" s="269">
        <f t="shared" ref="S11:S12" si="103">FLOOR(R11*P11,0.01)</f>
        <v>0</v>
      </c>
      <c r="T11" s="269">
        <f t="shared" ref="T11:T12" si="104">IF(S11&gt;0,(FLOOR((0.188807*POWER((S11*100-210),1.41)),1)),0)</f>
        <v>0</v>
      </c>
      <c r="U11" s="271">
        <f t="shared" ref="U11:U12" si="105">T11</f>
        <v>0</v>
      </c>
      <c r="V11" s="216">
        <v>9.0399999999999991</v>
      </c>
      <c r="W11" s="269" t="str">
        <f t="shared" si="8"/>
        <v>W00 Shot</v>
      </c>
      <c r="X11" s="269">
        <f>VLOOKUP(W11,LookupW!$A$1:$B$108,2)</f>
        <v>1</v>
      </c>
      <c r="Y11" s="269">
        <f t="shared" ref="Y11:Y12" si="106">FLOOR(X11*V11,0.01)</f>
        <v>9.0400000000000009</v>
      </c>
      <c r="Z11" s="269">
        <f t="shared" ref="Z11:Z12" si="107">IF(Y11&gt;0,(FLOOR((56.0211*POWER((Y11-1.5),1.05)),1)),0)</f>
        <v>467</v>
      </c>
      <c r="AA11" s="271">
        <f t="shared" ref="AA11:AA12" si="108">Z11</f>
        <v>467</v>
      </c>
      <c r="AB11" s="216"/>
      <c r="AC11" s="269" t="str">
        <f t="shared" si="12"/>
        <v>W00 High</v>
      </c>
      <c r="AD11" s="269">
        <f>VLOOKUP(AC11,LookupW!$A$1:$B$108,2)</f>
        <v>1</v>
      </c>
      <c r="AE11" s="269">
        <f t="shared" ref="AE11:AE12" si="109">FLOOR(AD11*AB11,0.01)</f>
        <v>0</v>
      </c>
      <c r="AF11" s="269">
        <f t="shared" ref="AF11:AF12" si="110">IF(AE11&gt;0, (FLOOR((1.84523*POWER((AE11*100-75),1.348)),1)),0)</f>
        <v>0</v>
      </c>
      <c r="AG11" s="271">
        <f t="shared" ref="AG11:AG12" si="111">AF11</f>
        <v>0</v>
      </c>
      <c r="AH11" s="310"/>
      <c r="AI11" s="216" t="b">
        <f t="shared" si="16"/>
        <v>0</v>
      </c>
      <c r="AJ11" s="269" t="str">
        <f t="shared" si="17"/>
        <v>W00 400</v>
      </c>
      <c r="AK11" s="269">
        <f>VLOOKUP(AJ11,LookupW!$A$1:$B$108,2)</f>
        <v>1</v>
      </c>
      <c r="AL11" s="269">
        <f t="shared" ref="AL11:AL12" si="112">CEILING(AK11*AI11,0.01)</f>
        <v>0</v>
      </c>
      <c r="AM11" s="269">
        <f t="shared" ref="AM11:AM12" si="113">IF(AL11&gt;0, (FLOOR((1.34285*POWER((91.7-AL11),1.81)),1)),0)</f>
        <v>0</v>
      </c>
      <c r="AN11" s="271">
        <f t="shared" ref="AN11:AN12" si="114">AM11</f>
        <v>0</v>
      </c>
      <c r="AO11" s="309"/>
      <c r="AP11" s="291" t="b">
        <f t="shared" si="21"/>
        <v>0</v>
      </c>
      <c r="AQ11" s="272"/>
      <c r="AR11" s="272"/>
      <c r="AS11" s="272"/>
      <c r="AT11" s="272">
        <f>IF(AO11&gt;0, (VLOOKUP(AP11, LookupU17HG!$A$1:$B$1410,2)),0)</f>
        <v>0</v>
      </c>
      <c r="AU11" s="271">
        <f t="shared" ref="AU11:AU12" si="115">AT11</f>
        <v>0</v>
      </c>
      <c r="AV11" s="216">
        <v>26.34</v>
      </c>
      <c r="AW11" s="269" t="str">
        <f t="shared" si="23"/>
        <v>W00 Disc</v>
      </c>
      <c r="AX11" s="269">
        <f>VLOOKUP(AW11,LookupW!$A$1:$B$108,2)</f>
        <v>1</v>
      </c>
      <c r="AY11" s="269">
        <f t="shared" ref="AY11:AY12" si="116">FLOOR(AX11*AV11,0.01)</f>
        <v>26.34</v>
      </c>
      <c r="AZ11" s="269">
        <f t="shared" ref="AZ11:AZ12" si="117">IF(AY11&gt;0,(FLOOR((12.3311*POWER((AY11-3),1.1)),1)), 0)</f>
        <v>394</v>
      </c>
      <c r="BA11" s="271">
        <f t="shared" ref="BA11:BA12" si="118">AZ11</f>
        <v>394</v>
      </c>
      <c r="BB11" s="216"/>
      <c r="BC11" s="269" t="str">
        <f t="shared" si="27"/>
        <v>W00 Pole</v>
      </c>
      <c r="BD11" s="269">
        <f>VLOOKUP(BC11,LookupW!$A$1:$B$108,2)</f>
        <v>1</v>
      </c>
      <c r="BE11" s="269">
        <f t="shared" ref="BE11:BE12" si="119">FLOOR(BD11*BB11,0.01)</f>
        <v>0</v>
      </c>
      <c r="BF11" s="269">
        <f t="shared" ref="BF11:BF12" si="120">IF(BE11&gt;0, (FLOOR((0.44125*POWER((BE11*100-100),1.35)),1)), 0)</f>
        <v>0</v>
      </c>
      <c r="BG11" s="271">
        <f t="shared" ref="BG11:BG12" si="121">BF11</f>
        <v>0</v>
      </c>
      <c r="BH11" s="216">
        <v>30.28</v>
      </c>
      <c r="BI11" s="269" t="str">
        <f t="shared" si="31"/>
        <v>W00 Jav</v>
      </c>
      <c r="BJ11" s="269">
        <f>VLOOKUP(BI11,LookupW!$A$1:$B$108,2)</f>
        <v>1</v>
      </c>
      <c r="BK11" s="269">
        <f t="shared" ref="BK11:BK12" si="122">FLOOR(BJ11*BH11,0.01)</f>
        <v>30.28</v>
      </c>
      <c r="BL11" s="269">
        <f t="shared" ref="BL11:BL12" si="123">IF(BK11&gt;0, (FLOOR((15.9803*POWER((BK11-3.8),1.04)),1)), 0)</f>
        <v>482</v>
      </c>
      <c r="BM11" s="271">
        <f t="shared" ref="BM11:BM12" si="124">BL11</f>
        <v>482</v>
      </c>
      <c r="BN11" s="218"/>
      <c r="BO11" s="299"/>
      <c r="BP11" s="269">
        <f t="shared" ref="BP11:BP12" si="125">BN11*60+BO11</f>
        <v>0</v>
      </c>
      <c r="BQ11" s="269" t="str">
        <f t="shared" si="36"/>
        <v>W00 1500</v>
      </c>
      <c r="BR11" s="269">
        <f>VLOOKUP(BQ11,LookupW!$A$1:$B$108,2)</f>
        <v>1</v>
      </c>
      <c r="BS11" s="269">
        <f t="shared" ref="BS11:BS12" si="126">CEILING(BR11*BP11,0.01)</f>
        <v>0</v>
      </c>
      <c r="BT11" s="269">
        <f t="shared" ref="BT11:BT12" si="127">IF(BS11&gt;0, (FLOOR((0.02883*POWER((535-BS11),1.88)),1)),0)</f>
        <v>0</v>
      </c>
      <c r="BU11" s="271">
        <f t="shared" ref="BU11:BU12" si="128">BT11</f>
        <v>0</v>
      </c>
      <c r="BV11" s="88"/>
      <c r="BW11" s="145">
        <f t="shared" si="100"/>
        <v>1343</v>
      </c>
      <c r="BX11" s="317">
        <f>SUM(BW11:BW14)</f>
        <v>4813</v>
      </c>
      <c r="BY11" s="88"/>
      <c r="BZ11" s="320">
        <f>RANK(BX11,BX$3:BX$32,0)</f>
        <v>4</v>
      </c>
    </row>
    <row r="12" spans="1:78">
      <c r="A12" s="323"/>
      <c r="B12" s="331"/>
      <c r="C12" s="240"/>
      <c r="D12" s="276" t="s">
        <v>476</v>
      </c>
      <c r="E12" s="277" t="s">
        <v>477</v>
      </c>
      <c r="F12" s="62"/>
      <c r="G12" s="142" t="s">
        <v>338</v>
      </c>
      <c r="H12" s="143" t="s">
        <v>51</v>
      </c>
      <c r="I12" s="295">
        <v>14</v>
      </c>
      <c r="J12" s="93">
        <f t="shared" si="0"/>
        <v>14.24</v>
      </c>
      <c r="K12" s="62" t="str">
        <f t="shared" si="1"/>
        <v>W00 100</v>
      </c>
      <c r="L12" s="62">
        <f>VLOOKUP(K12,LookupW!$A$1:$B$108,2)</f>
        <v>1</v>
      </c>
      <c r="M12" s="62">
        <f t="shared" si="101"/>
        <v>14.24</v>
      </c>
      <c r="N12" s="62">
        <f>IF(M12&gt;0, (FLOOR((17.857*POWER((21-M12),1.81)),1)),0)</f>
        <v>567</v>
      </c>
      <c r="O12" s="144">
        <f t="shared" si="102"/>
        <v>567</v>
      </c>
      <c r="P12" s="93"/>
      <c r="Q12" s="62" t="str">
        <f t="shared" si="4"/>
        <v>W00 Long</v>
      </c>
      <c r="R12" s="62">
        <f>VLOOKUP(Q12,LookupW!$A$1:$B$108,2)</f>
        <v>1</v>
      </c>
      <c r="S12" s="62">
        <f t="shared" si="103"/>
        <v>0</v>
      </c>
      <c r="T12" s="62">
        <f t="shared" si="104"/>
        <v>0</v>
      </c>
      <c r="U12" s="144">
        <f t="shared" si="105"/>
        <v>0</v>
      </c>
      <c r="V12" s="93"/>
      <c r="W12" s="62" t="str">
        <f t="shared" si="8"/>
        <v>W00 Shot</v>
      </c>
      <c r="X12" s="62">
        <f>VLOOKUP(W12,LookupW!$A$1:$B$108,2)</f>
        <v>1</v>
      </c>
      <c r="Y12" s="62">
        <f t="shared" si="106"/>
        <v>0</v>
      </c>
      <c r="Z12" s="62">
        <f t="shared" si="107"/>
        <v>0</v>
      </c>
      <c r="AA12" s="144">
        <f t="shared" si="108"/>
        <v>0</v>
      </c>
      <c r="AB12" s="93"/>
      <c r="AC12" s="62" t="str">
        <f t="shared" si="12"/>
        <v>W00 High</v>
      </c>
      <c r="AD12" s="62">
        <f>VLOOKUP(AC12,LookupW!$A$1:$B$108,2)</f>
        <v>1</v>
      </c>
      <c r="AE12" s="62">
        <f t="shared" si="109"/>
        <v>0</v>
      </c>
      <c r="AF12" s="62">
        <f t="shared" si="110"/>
        <v>0</v>
      </c>
      <c r="AG12" s="144">
        <f t="shared" si="111"/>
        <v>0</v>
      </c>
      <c r="AH12" s="295"/>
      <c r="AI12" s="93" t="b">
        <f t="shared" si="16"/>
        <v>0</v>
      </c>
      <c r="AJ12" s="62" t="str">
        <f t="shared" si="17"/>
        <v>W00 400</v>
      </c>
      <c r="AK12" s="62">
        <f>VLOOKUP(AJ12,LookupW!$A$1:$B$108,2)</f>
        <v>1</v>
      </c>
      <c r="AL12" s="62">
        <f t="shared" si="112"/>
        <v>0</v>
      </c>
      <c r="AM12" s="62">
        <f t="shared" si="113"/>
        <v>0</v>
      </c>
      <c r="AN12" s="144">
        <f t="shared" si="114"/>
        <v>0</v>
      </c>
      <c r="AO12" s="295">
        <v>13.1</v>
      </c>
      <c r="AP12" s="93">
        <f t="shared" si="21"/>
        <v>13.34</v>
      </c>
      <c r="AQ12" s="141"/>
      <c r="AR12" s="141"/>
      <c r="AS12" s="141"/>
      <c r="AT12" s="141">
        <f>IF(AO12&gt;0, (VLOOKUP(AP12, LookupU17HG!$A$1:$B$1410,2)),0)</f>
        <v>637</v>
      </c>
      <c r="AU12" s="144">
        <f t="shared" si="115"/>
        <v>637</v>
      </c>
      <c r="AV12" s="93"/>
      <c r="AW12" s="62" t="str">
        <f t="shared" si="23"/>
        <v>W00 Disc</v>
      </c>
      <c r="AX12" s="62">
        <f>VLOOKUP(AW12,LookupW!$A$1:$B$108,2)</f>
        <v>1</v>
      </c>
      <c r="AY12" s="62">
        <f t="shared" si="116"/>
        <v>0</v>
      </c>
      <c r="AZ12" s="62">
        <f t="shared" si="117"/>
        <v>0</v>
      </c>
      <c r="BA12" s="144">
        <f t="shared" si="118"/>
        <v>0</v>
      </c>
      <c r="BB12" s="93"/>
      <c r="BC12" s="62" t="str">
        <f t="shared" si="27"/>
        <v>W00 Pole</v>
      </c>
      <c r="BD12" s="62">
        <f>VLOOKUP(BC12,LookupW!$A$1:$B$108,2)</f>
        <v>1</v>
      </c>
      <c r="BE12" s="62">
        <f t="shared" si="119"/>
        <v>0</v>
      </c>
      <c r="BF12" s="62">
        <f t="shared" si="120"/>
        <v>0</v>
      </c>
      <c r="BG12" s="144">
        <f t="shared" si="121"/>
        <v>0</v>
      </c>
      <c r="BH12" s="93"/>
      <c r="BI12" s="62" t="str">
        <f t="shared" si="31"/>
        <v>W00 Jav</v>
      </c>
      <c r="BJ12" s="62">
        <f>VLOOKUP(BI12,LookupW!$A$1:$B$108,2)</f>
        <v>1</v>
      </c>
      <c r="BK12" s="62">
        <f t="shared" si="122"/>
        <v>0</v>
      </c>
      <c r="BL12" s="62">
        <f t="shared" si="123"/>
        <v>0</v>
      </c>
      <c r="BM12" s="144">
        <f t="shared" si="124"/>
        <v>0</v>
      </c>
      <c r="BN12" s="99"/>
      <c r="BO12" s="297"/>
      <c r="BP12" s="62">
        <f t="shared" si="125"/>
        <v>0</v>
      </c>
      <c r="BQ12" s="62" t="str">
        <f t="shared" si="36"/>
        <v>W00 1500</v>
      </c>
      <c r="BR12" s="62">
        <f>VLOOKUP(BQ12,LookupW!$A$1:$B$108,2)</f>
        <v>1</v>
      </c>
      <c r="BS12" s="62">
        <f t="shared" si="126"/>
        <v>0</v>
      </c>
      <c r="BT12" s="62">
        <f t="shared" si="127"/>
        <v>0</v>
      </c>
      <c r="BU12" s="144">
        <f t="shared" si="128"/>
        <v>0</v>
      </c>
      <c r="BV12" s="88"/>
      <c r="BW12" s="145">
        <f t="shared" si="100"/>
        <v>1204</v>
      </c>
      <c r="BX12" s="317"/>
      <c r="BY12" s="88"/>
      <c r="BZ12" s="320"/>
    </row>
    <row r="13" spans="1:78" ht="11.65">
      <c r="A13" s="323"/>
      <c r="B13" s="331"/>
      <c r="C13" s="240"/>
      <c r="D13" s="113" t="s">
        <v>474</v>
      </c>
      <c r="E13" s="102" t="s">
        <v>462</v>
      </c>
      <c r="F13" s="102"/>
      <c r="G13" s="137" t="s">
        <v>163</v>
      </c>
      <c r="H13" s="114" t="str">
        <f>VLOOKUP(G13,'Other specs'!$A$66:$B$77,2)</f>
        <v>M35</v>
      </c>
      <c r="I13" s="295"/>
      <c r="J13" s="93" t="b">
        <f t="shared" si="0"/>
        <v>0</v>
      </c>
      <c r="K13" s="102" t="str">
        <f t="shared" ref="K13:K17" si="129">CONCATENATE($H13, " ",J$1)</f>
        <v>M35 100</v>
      </c>
      <c r="L13" s="102">
        <f>VLOOKUP(K13,LookupM!$A$1:$B$100,2)</f>
        <v>0.99990000000000001</v>
      </c>
      <c r="M13" s="102">
        <f t="shared" ref="M13:M14" si="130">CEILING(L13*J13,0.01)</f>
        <v>0</v>
      </c>
      <c r="N13" s="102">
        <f t="shared" ref="N13:N14" si="131">IF(M13&gt;0, (FLOOR((25.4347*POWER((18-M13),1.81)),1)),0)</f>
        <v>0</v>
      </c>
      <c r="O13" s="108">
        <f t="shared" ref="O13:O14" si="132">N13</f>
        <v>0</v>
      </c>
      <c r="P13" s="93"/>
      <c r="Q13" s="102" t="str">
        <f t="shared" ref="Q13:Q17" si="133">CONCATENATE($H13, " ",P$1)</f>
        <v>M35 Long</v>
      </c>
      <c r="R13" s="102">
        <f>VLOOKUP(Q13,LookupM!$A$1:$B$100,2)</f>
        <v>1.0385</v>
      </c>
      <c r="S13" s="102">
        <f t="shared" ref="S13:S14" si="134">FLOOR(R13*P13,0.01)</f>
        <v>0</v>
      </c>
      <c r="T13" s="102">
        <f t="shared" ref="T13:T14" si="135">IF(S13&gt;0, (FLOOR((0.14354*POWER((S13*100-220),1.4)),1)),0)</f>
        <v>0</v>
      </c>
      <c r="U13" s="108">
        <f t="shared" ref="U13:U14" si="136">T13</f>
        <v>0</v>
      </c>
      <c r="V13" s="93"/>
      <c r="W13" s="102" t="str">
        <f t="shared" ref="W13:W17" si="137">CONCATENATE($H13, " ",V$1)</f>
        <v>M35 Shot</v>
      </c>
      <c r="X13" s="102">
        <f>VLOOKUP(W13,LookupM!$A$1:$B$100,2)</f>
        <v>1.0462</v>
      </c>
      <c r="Y13" s="102">
        <f t="shared" ref="Y13:Y14" si="138">FLOOR(X13*V13,0.01)</f>
        <v>0</v>
      </c>
      <c r="Z13" s="102">
        <f t="shared" ref="Z13:Z14" si="139">IF(Y13&gt;0, (FLOOR((51.39*POWER((Y13-1.5),1.05)),1)),0)</f>
        <v>0</v>
      </c>
      <c r="AA13" s="108">
        <f t="shared" ref="AA13:AA14" si="140">Z13</f>
        <v>0</v>
      </c>
      <c r="AB13" s="93">
        <v>1.49</v>
      </c>
      <c r="AC13" s="102" t="str">
        <f t="shared" ref="AC13:AC17" si="141">CONCATENATE($H13, " ",AB$1)</f>
        <v>M35 High</v>
      </c>
      <c r="AD13" s="102">
        <f>VLOOKUP(AC13,LookupM!$A$1:$B$100,2)</f>
        <v>1.0136000000000001</v>
      </c>
      <c r="AE13" s="102">
        <f t="shared" ref="AE13:AE14" si="142">FLOOR(AD13*AB13,0.01)</f>
        <v>1.51</v>
      </c>
      <c r="AF13" s="102">
        <f t="shared" ref="AF13:AF14" si="143">IF(AE13&gt;0, (FLOOR((0.8465*POWER((AE13*100-75),1.42)),1)),0)</f>
        <v>396</v>
      </c>
      <c r="AG13" s="108">
        <f t="shared" ref="AG13:AG14" si="144">AF13</f>
        <v>396</v>
      </c>
      <c r="AH13" s="295"/>
      <c r="AI13" s="93" t="b">
        <f t="shared" si="16"/>
        <v>0</v>
      </c>
      <c r="AJ13" s="102" t="str">
        <f t="shared" ref="AJ13:AJ17" si="145">CONCATENATE($H13, " ",AI$1)</f>
        <v>M35 400</v>
      </c>
      <c r="AK13" s="102">
        <f>VLOOKUP(AJ13,LookupM!$A$1:$B$100,2)</f>
        <v>0.98240000000000005</v>
      </c>
      <c r="AL13" s="102">
        <f t="shared" ref="AL13:AL14" si="146">CEILING(AK13*AI13,0.01)</f>
        <v>0</v>
      </c>
      <c r="AM13" s="102">
        <f t="shared" ref="AM13:AM14" si="147">IF(AL13&gt;0, (FLOOR((1.53775*POWER((82-AL13),1.81)),1)),0)</f>
        <v>0</v>
      </c>
      <c r="AN13" s="108">
        <f t="shared" ref="AN13:AN14" si="148">AM13</f>
        <v>0</v>
      </c>
      <c r="AO13" s="307"/>
      <c r="AP13" s="288" t="b">
        <f t="shared" si="21"/>
        <v>0</v>
      </c>
      <c r="AQ13" s="102" t="str">
        <f t="shared" ref="AQ13" si="149">CONCATENATE($H13, " ",AP$1)</f>
        <v>M35 Hurd</v>
      </c>
      <c r="AR13" s="102">
        <f>VLOOKUP(AQ13,LookupM!$A$1:$B$100,2)</f>
        <v>0.99570000000000003</v>
      </c>
      <c r="AS13" s="102">
        <f t="shared" ref="AS13:AS14" si="150">CEILING(AR13*AP13,0.01)</f>
        <v>0</v>
      </c>
      <c r="AT13" s="102">
        <f t="shared" ref="AT13:AT14" si="151">IF(AS13&gt;0, (FLOOR((5.74352*POWER((28.5-AS13),1.92)),1)),0)</f>
        <v>0</v>
      </c>
      <c r="AU13" s="108">
        <f t="shared" ref="AU13:AU14" si="152">AT13</f>
        <v>0</v>
      </c>
      <c r="AV13" s="93"/>
      <c r="AW13" s="102" t="str">
        <f t="shared" ref="AW13:AW17" si="153">CONCATENATE($H13, " ",AV$1)</f>
        <v>M35 Disc</v>
      </c>
      <c r="AX13" s="102">
        <f>VLOOKUP(AW13,LookupM!$A$1:$B$100,2)</f>
        <v>1</v>
      </c>
      <c r="AY13" s="102">
        <f t="shared" ref="AY13:AY14" si="154">FLOOR(AX13*AV13,0.01)</f>
        <v>0</v>
      </c>
      <c r="AZ13" s="102">
        <f t="shared" ref="AZ13:AZ14" si="155">IF(AY13&gt;0, (FLOOR((12.91*POWER((AY13-4),1.1)),1)),0)</f>
        <v>0</v>
      </c>
      <c r="BA13" s="108">
        <f t="shared" ref="BA13:BA14" si="156">AZ13</f>
        <v>0</v>
      </c>
      <c r="BB13" s="93"/>
      <c r="BC13" s="102" t="str">
        <f t="shared" ref="BC13:BC17" si="157">CONCATENATE($H13, " ",BB$1)</f>
        <v>M35 Pole</v>
      </c>
      <c r="BD13" s="102">
        <f>VLOOKUP(BC13,LookupM!$A$1:$B$100,2)</f>
        <v>1.0128999999999999</v>
      </c>
      <c r="BE13" s="102">
        <f t="shared" ref="BE13:BE14" si="158">FLOOR(BD13*BB13,0.01)</f>
        <v>0</v>
      </c>
      <c r="BF13" s="102">
        <f t="shared" ref="BF13:BF14" si="159">IF(BE13&gt;0, (FLOOR((0.2797*POWER((BE13*100-100),1.35)),1)),0)</f>
        <v>0</v>
      </c>
      <c r="BG13" s="108">
        <f t="shared" ref="BG13:BG14" si="160">BF13</f>
        <v>0</v>
      </c>
      <c r="BH13" s="93"/>
      <c r="BI13" s="102" t="str">
        <f t="shared" ref="BI13:BI17" si="161">CONCATENATE($H13, " ",BH$1)</f>
        <v>M35 Jav</v>
      </c>
      <c r="BJ13" s="102">
        <f>VLOOKUP(BI13,LookupM!$A$1:$B$100,2)</f>
        <v>1.0438000000000001</v>
      </c>
      <c r="BK13" s="102">
        <f t="shared" ref="BK13:BK14" si="162">FLOOR(BJ13*BH13,0.01)</f>
        <v>0</v>
      </c>
      <c r="BL13" s="102">
        <f t="shared" ref="BL13:BL14" si="163">IF(BK13&gt;0, (FLOOR((10.14*POWER((BK13-7),1.08)),1)),0)</f>
        <v>0</v>
      </c>
      <c r="BM13" s="108">
        <f t="shared" ref="BM13:BM14" si="164">BL13</f>
        <v>0</v>
      </c>
      <c r="BN13" s="99">
        <v>5</v>
      </c>
      <c r="BO13" s="297">
        <v>18.399999999999999</v>
      </c>
      <c r="BP13" s="102">
        <f t="shared" ref="BP13:BP14" si="165">BN13*60+BO13</f>
        <v>318.39999999999998</v>
      </c>
      <c r="BQ13" s="102" t="str">
        <f t="shared" ref="BQ13:BQ14" si="166">CONCATENATE($H13, " ",BN$1)</f>
        <v>M35 1500</v>
      </c>
      <c r="BR13" s="102">
        <f>VLOOKUP(BQ13,LookupM!$A$1:$B$100,2)</f>
        <v>0.9849</v>
      </c>
      <c r="BS13" s="102">
        <f t="shared" ref="BS13:BS14" si="167">CEILING(BR13*BP13,0.01)</f>
        <v>313.60000000000002</v>
      </c>
      <c r="BT13" s="102">
        <f t="shared" ref="BT13:BT14" si="168">IF(BS13&gt;0, (FLOOR((0.03768*POWER((480-BS13),1.85)),1)),0)</f>
        <v>484</v>
      </c>
      <c r="BU13" s="108">
        <f t="shared" ref="BU13:BU14" si="169">BT13</f>
        <v>484</v>
      </c>
      <c r="BV13" s="88"/>
      <c r="BW13" s="121">
        <f t="shared" ref="BW13:BW20" si="170">BU13+BM13+U13+AN13+AA13+AG13+AU13+BG13+BA13+O13</f>
        <v>880</v>
      </c>
      <c r="BX13" s="317"/>
      <c r="BY13" s="88"/>
      <c r="BZ13" s="320"/>
    </row>
    <row r="14" spans="1:78" ht="12" thickBot="1">
      <c r="A14" s="324"/>
      <c r="B14" s="332"/>
      <c r="C14" s="241"/>
      <c r="D14" s="115" t="s">
        <v>478</v>
      </c>
      <c r="E14" s="109" t="s">
        <v>479</v>
      </c>
      <c r="F14" s="109"/>
      <c r="G14" s="138" t="s">
        <v>346</v>
      </c>
      <c r="H14" s="116" t="str">
        <f>VLOOKUP(G14,'Other specs'!$A$66:$B$77,2)</f>
        <v>M00</v>
      </c>
      <c r="I14" s="302"/>
      <c r="J14" s="95" t="b">
        <f t="shared" si="0"/>
        <v>0</v>
      </c>
      <c r="K14" s="109" t="str">
        <f>CONCATENATE($H14, " ",J$1)</f>
        <v>M00 100</v>
      </c>
      <c r="L14" s="109">
        <f>VLOOKUP(K14,LookupM!$A$1:$B$100,2)</f>
        <v>1</v>
      </c>
      <c r="M14" s="109">
        <f t="shared" si="130"/>
        <v>0</v>
      </c>
      <c r="N14" s="109">
        <f t="shared" si="131"/>
        <v>0</v>
      </c>
      <c r="O14" s="110">
        <f t="shared" si="132"/>
        <v>0</v>
      </c>
      <c r="P14" s="95">
        <v>6.09</v>
      </c>
      <c r="Q14" s="109" t="str">
        <f>CONCATENATE($H14, " ",P$1)</f>
        <v>M00 Long</v>
      </c>
      <c r="R14" s="109">
        <f>VLOOKUP(Q14,LookupM!$A$1:$B$100,2)</f>
        <v>1</v>
      </c>
      <c r="S14" s="109">
        <f t="shared" si="134"/>
        <v>6.09</v>
      </c>
      <c r="T14" s="109">
        <f t="shared" si="135"/>
        <v>606</v>
      </c>
      <c r="U14" s="110">
        <f t="shared" si="136"/>
        <v>606</v>
      </c>
      <c r="V14" s="95"/>
      <c r="W14" s="109" t="str">
        <f>CONCATENATE($H14, " ",V$1)</f>
        <v>M00 Shot</v>
      </c>
      <c r="X14" s="109">
        <f>VLOOKUP(W14,LookupM!$A$1:$B$100,2)</f>
        <v>1</v>
      </c>
      <c r="Y14" s="109">
        <f t="shared" si="138"/>
        <v>0</v>
      </c>
      <c r="Z14" s="109">
        <f t="shared" si="139"/>
        <v>0</v>
      </c>
      <c r="AA14" s="110">
        <f t="shared" si="140"/>
        <v>0</v>
      </c>
      <c r="AB14" s="95"/>
      <c r="AC14" s="109" t="str">
        <f>CONCATENATE($H14, " ",AB$1)</f>
        <v>M00 High</v>
      </c>
      <c r="AD14" s="109">
        <f>VLOOKUP(AC14,LookupM!$A$1:$B$100,2)</f>
        <v>1</v>
      </c>
      <c r="AE14" s="109">
        <f t="shared" si="142"/>
        <v>0</v>
      </c>
      <c r="AF14" s="109">
        <f t="shared" si="143"/>
        <v>0</v>
      </c>
      <c r="AG14" s="110">
        <f t="shared" si="144"/>
        <v>0</v>
      </c>
      <c r="AH14" s="302">
        <v>55.3</v>
      </c>
      <c r="AI14" s="95">
        <f t="shared" si="16"/>
        <v>55.44</v>
      </c>
      <c r="AJ14" s="109" t="str">
        <f>CONCATENATE($H14, " ",AI$1)</f>
        <v>M00 400</v>
      </c>
      <c r="AK14" s="109">
        <f>VLOOKUP(AJ14,LookupM!$A$1:$B$100,2)</f>
        <v>1</v>
      </c>
      <c r="AL14" s="109">
        <f t="shared" si="146"/>
        <v>55.44</v>
      </c>
      <c r="AM14" s="109">
        <f t="shared" si="147"/>
        <v>581</v>
      </c>
      <c r="AN14" s="110">
        <f t="shared" si="148"/>
        <v>581</v>
      </c>
      <c r="AO14" s="308"/>
      <c r="AP14" s="289" t="b">
        <f t="shared" si="21"/>
        <v>0</v>
      </c>
      <c r="AQ14" s="109" t="str">
        <f>CONCATENATE($H14, " ",AP$1)</f>
        <v>M00 Hurd</v>
      </c>
      <c r="AR14" s="109">
        <f>VLOOKUP(AQ14,LookupM!$A$1:$B$100,2)</f>
        <v>1</v>
      </c>
      <c r="AS14" s="109">
        <f t="shared" si="150"/>
        <v>0</v>
      </c>
      <c r="AT14" s="109">
        <f t="shared" si="151"/>
        <v>0</v>
      </c>
      <c r="AU14" s="110">
        <f t="shared" si="152"/>
        <v>0</v>
      </c>
      <c r="AV14" s="95"/>
      <c r="AW14" s="109" t="str">
        <f>CONCATENATE($H14, " ",AV$1)</f>
        <v>M00 Disc</v>
      </c>
      <c r="AX14" s="109">
        <f>VLOOKUP(AW14,LookupM!$A$1:$B$100,2)</f>
        <v>1</v>
      </c>
      <c r="AY14" s="109">
        <f t="shared" si="154"/>
        <v>0</v>
      </c>
      <c r="AZ14" s="109">
        <f t="shared" si="155"/>
        <v>0</v>
      </c>
      <c r="BA14" s="110">
        <f t="shared" si="156"/>
        <v>0</v>
      </c>
      <c r="BB14" s="95">
        <v>2.2999999999999998</v>
      </c>
      <c r="BC14" s="109" t="str">
        <f>CONCATENATE($H14, " ",BB$1)</f>
        <v>M00 Pole</v>
      </c>
      <c r="BD14" s="109">
        <f>VLOOKUP(BC14,LookupM!$A$1:$B$100,2)</f>
        <v>1</v>
      </c>
      <c r="BE14" s="109">
        <f t="shared" si="158"/>
        <v>2.3000000000000003</v>
      </c>
      <c r="BF14" s="109">
        <f t="shared" si="159"/>
        <v>199</v>
      </c>
      <c r="BG14" s="110">
        <f t="shared" si="160"/>
        <v>199</v>
      </c>
      <c r="BH14" s="95"/>
      <c r="BI14" s="109" t="str">
        <f>CONCATENATE($H14, " ",BH$1)</f>
        <v>M00 Jav</v>
      </c>
      <c r="BJ14" s="109">
        <f>VLOOKUP(BI14,LookupM!$A$1:$B$100,2)</f>
        <v>1</v>
      </c>
      <c r="BK14" s="109">
        <f t="shared" si="162"/>
        <v>0</v>
      </c>
      <c r="BL14" s="109">
        <f t="shared" si="163"/>
        <v>0</v>
      </c>
      <c r="BM14" s="110">
        <f t="shared" si="164"/>
        <v>0</v>
      </c>
      <c r="BN14" s="100"/>
      <c r="BO14" s="311"/>
      <c r="BP14" s="109">
        <f t="shared" si="165"/>
        <v>0</v>
      </c>
      <c r="BQ14" s="109" t="str">
        <f t="shared" si="166"/>
        <v>M00 1500</v>
      </c>
      <c r="BR14" s="109">
        <f>VLOOKUP(BQ14,LookupM!$A$1:$B$100,2)</f>
        <v>1</v>
      </c>
      <c r="BS14" s="109">
        <f t="shared" si="167"/>
        <v>0</v>
      </c>
      <c r="BT14" s="109">
        <f t="shared" si="168"/>
        <v>0</v>
      </c>
      <c r="BU14" s="110">
        <f t="shared" si="169"/>
        <v>0</v>
      </c>
      <c r="BV14" s="117"/>
      <c r="BW14" s="122">
        <f t="shared" ref="BW14" si="171">BU14+BM14+U14+AN14+AA14+AG14+AU14+BG14+BA14+O14</f>
        <v>1386</v>
      </c>
      <c r="BX14" s="318"/>
      <c r="BY14" s="88"/>
      <c r="BZ14" s="321"/>
    </row>
    <row r="15" spans="1:78" ht="11.65">
      <c r="A15" s="322">
        <v>9</v>
      </c>
      <c r="B15" s="330" t="s">
        <v>454</v>
      </c>
      <c r="C15" s="239"/>
      <c r="D15" s="156" t="s">
        <v>400</v>
      </c>
      <c r="E15" s="157" t="s">
        <v>480</v>
      </c>
      <c r="F15" s="157"/>
      <c r="G15" s="162" t="s">
        <v>166</v>
      </c>
      <c r="H15" s="158" t="str">
        <f>VLOOKUP(G15,'Other specs'!$A$66:$B$77,2)</f>
        <v>M50</v>
      </c>
      <c r="I15" s="294"/>
      <c r="J15" s="92" t="b">
        <f t="shared" si="0"/>
        <v>0</v>
      </c>
      <c r="K15" s="157" t="str">
        <f t="shared" si="129"/>
        <v>M50 100</v>
      </c>
      <c r="L15" s="157">
        <f>VLOOKUP(K15,LookupM!$A$1:$B$100,2)</f>
        <v>0.90310000000000001</v>
      </c>
      <c r="M15" s="157">
        <f>CEILING(L15*J15,0.01)</f>
        <v>0</v>
      </c>
      <c r="N15" s="157">
        <f>IF(M15&gt;0, (FLOOR((25.4347*POWER((18-M15),1.81)),1)),0)</f>
        <v>0</v>
      </c>
      <c r="O15" s="159">
        <f>N15</f>
        <v>0</v>
      </c>
      <c r="P15" s="92"/>
      <c r="Q15" s="157" t="str">
        <f t="shared" si="133"/>
        <v>M50 Long</v>
      </c>
      <c r="R15" s="157">
        <f>VLOOKUP(Q15,LookupM!$A$1:$B$100,2)</f>
        <v>1.2299</v>
      </c>
      <c r="S15" s="157">
        <f>FLOOR(R15*P15,0.01)</f>
        <v>0</v>
      </c>
      <c r="T15" s="157">
        <f>IF(S15&gt;0, (FLOOR((0.14354*POWER((S15*100-220),1.4)),1)),0)</f>
        <v>0</v>
      </c>
      <c r="U15" s="159">
        <f>T15</f>
        <v>0</v>
      </c>
      <c r="V15" s="92">
        <v>9.94</v>
      </c>
      <c r="W15" s="157" t="str">
        <f t="shared" si="137"/>
        <v>M50 Shot</v>
      </c>
      <c r="X15" s="157">
        <f>VLOOKUP(W15,LookupM!$A$1:$B$100,2)</f>
        <v>1.1551</v>
      </c>
      <c r="Y15" s="157">
        <f>FLOOR(X15*V15,0.01)</f>
        <v>11.48</v>
      </c>
      <c r="Z15" s="157">
        <f>IF(Y15&gt;0, (FLOOR((51.39*POWER((Y15-1.5),1.05)),1)),0)</f>
        <v>575</v>
      </c>
      <c r="AA15" s="159">
        <f>Z15</f>
        <v>575</v>
      </c>
      <c r="AB15" s="92"/>
      <c r="AC15" s="157" t="str">
        <f t="shared" si="141"/>
        <v>M50 High</v>
      </c>
      <c r="AD15" s="157">
        <f>VLOOKUP(AC15,LookupM!$A$1:$B$100,2)</f>
        <v>1.1724000000000001</v>
      </c>
      <c r="AE15" s="157">
        <f>FLOOR(AD15*AB15,0.01)</f>
        <v>0</v>
      </c>
      <c r="AF15" s="157">
        <f>IF(AE15&gt;0, (FLOOR((0.8465*POWER((AE15*100-75),1.42)),1)),0)</f>
        <v>0</v>
      </c>
      <c r="AG15" s="159">
        <f>AF15</f>
        <v>0</v>
      </c>
      <c r="AH15" s="294"/>
      <c r="AI15" s="92" t="b">
        <f t="shared" si="16"/>
        <v>0</v>
      </c>
      <c r="AJ15" s="157" t="str">
        <f t="shared" si="145"/>
        <v>M50 400</v>
      </c>
      <c r="AK15" s="157">
        <f>VLOOKUP(AJ15,LookupM!$A$1:$B$100,2)</f>
        <v>0.89090000000000003</v>
      </c>
      <c r="AL15" s="157">
        <f>CEILING(AK15*AI15,0.01)</f>
        <v>0</v>
      </c>
      <c r="AM15" s="157">
        <f>IF(AL15&gt;0, (FLOOR((1.53775*POWER((82-AL15),1.81)),1)),0)</f>
        <v>0</v>
      </c>
      <c r="AN15" s="159">
        <f>AM15</f>
        <v>0</v>
      </c>
      <c r="AO15" s="306"/>
      <c r="AP15" s="290" t="b">
        <f t="shared" si="21"/>
        <v>0</v>
      </c>
      <c r="AQ15" s="157" t="str">
        <f t="shared" ref="AQ15:AQ17" si="172">CONCATENATE($H15, " ",AP$1)</f>
        <v>M50 Hurd</v>
      </c>
      <c r="AR15" s="157">
        <f>VLOOKUP(AQ15,LookupM!$A$1:$B$100,2)</f>
        <v>0.96619999999999995</v>
      </c>
      <c r="AS15" s="157">
        <f>CEILING(AR15*AP15,0.01)</f>
        <v>0</v>
      </c>
      <c r="AT15" s="157">
        <f>IF(AS15&gt;0, (FLOOR((5.74352*POWER((28.5-AS15),1.92)),1)),0)</f>
        <v>0</v>
      </c>
      <c r="AU15" s="159">
        <f>AT15</f>
        <v>0</v>
      </c>
      <c r="AV15" s="92">
        <v>24.73</v>
      </c>
      <c r="AW15" s="157" t="str">
        <f t="shared" si="153"/>
        <v>M50 Disc</v>
      </c>
      <c r="AX15" s="157">
        <f>VLOOKUP(AW15,LookupM!$A$1:$B$100,2)</f>
        <v>1.0078</v>
      </c>
      <c r="AY15" s="157">
        <f>FLOOR(AX15*AV15,0.01)</f>
        <v>24.92</v>
      </c>
      <c r="AZ15" s="157">
        <f>IF(AY15&gt;0, (FLOOR((12.91*POWER((AY15-4),1.1)),1)),0)</f>
        <v>366</v>
      </c>
      <c r="BA15" s="159">
        <f>AZ15</f>
        <v>366</v>
      </c>
      <c r="BB15" s="92"/>
      <c r="BC15" s="157" t="str">
        <f t="shared" si="157"/>
        <v>M50 Pole</v>
      </c>
      <c r="BD15" s="157">
        <f>VLOOKUP(BC15,LookupM!$A$1:$B$100,2)</f>
        <v>1.2070000000000001</v>
      </c>
      <c r="BE15" s="157">
        <f>FLOOR(BD15*BB15,0.01)</f>
        <v>0</v>
      </c>
      <c r="BF15" s="157">
        <f>IF(BE15&gt;0, (FLOOR((0.2797*POWER((BE15*100-100),1.35)),1)),0)</f>
        <v>0</v>
      </c>
      <c r="BG15" s="159">
        <f>BF15</f>
        <v>0</v>
      </c>
      <c r="BH15" s="92">
        <v>38.11</v>
      </c>
      <c r="BI15" s="157" t="str">
        <f t="shared" si="161"/>
        <v>M50 Jav</v>
      </c>
      <c r="BJ15" s="157">
        <f>VLOOKUP(BI15,LookupM!$A$1:$B$100,2)</f>
        <v>1.2293000000000001</v>
      </c>
      <c r="BK15" s="157">
        <f>FLOOR(BJ15*BH15,0.01)</f>
        <v>46.84</v>
      </c>
      <c r="BL15" s="157">
        <f>IF(BK15&gt;0, (FLOOR((10.14*POWER((BK15-7),1.08)),1)),0)</f>
        <v>542</v>
      </c>
      <c r="BM15" s="159">
        <f>BL15</f>
        <v>542</v>
      </c>
      <c r="BN15" s="97"/>
      <c r="BO15" s="296"/>
      <c r="BP15" s="157">
        <f>BN15*60+BO15</f>
        <v>0</v>
      </c>
      <c r="BQ15" s="157" t="str">
        <f t="shared" ref="BQ15:BQ20" si="173">CONCATENATE($H15, " ",BN$1)</f>
        <v>M50 1500</v>
      </c>
      <c r="BR15" s="157">
        <f>VLOOKUP(BQ15,LookupM!$A$1:$B$100,2)</f>
        <v>0.8871</v>
      </c>
      <c r="BS15" s="157">
        <f>CEILING(BR15*BP15,0.01)</f>
        <v>0</v>
      </c>
      <c r="BT15" s="157">
        <f>IF(BS15&gt;0, (FLOOR((0.03768*POWER((480-BS15),1.85)),1)),0)</f>
        <v>0</v>
      </c>
      <c r="BU15" s="159">
        <f>BT15</f>
        <v>0</v>
      </c>
      <c r="BV15" s="213"/>
      <c r="BW15" s="163">
        <f t="shared" si="170"/>
        <v>1483</v>
      </c>
      <c r="BX15" s="316">
        <f>SUM(BW15:BW18)</f>
        <v>5382</v>
      </c>
      <c r="BY15" s="88"/>
      <c r="BZ15" s="319">
        <f>RANK(BX15,BX$3:BX$32,0)</f>
        <v>3</v>
      </c>
    </row>
    <row r="16" spans="1:78" ht="11.65">
      <c r="A16" s="323"/>
      <c r="B16" s="331"/>
      <c r="C16" s="240"/>
      <c r="D16" s="74" t="s">
        <v>481</v>
      </c>
      <c r="E16" s="62" t="s">
        <v>482</v>
      </c>
      <c r="F16" s="102"/>
      <c r="G16" s="62" t="s">
        <v>15</v>
      </c>
      <c r="H16" s="75" t="str">
        <f>VLOOKUP(G16, 'Other specs'!$A$40:$B$50,2)</f>
        <v>W35</v>
      </c>
      <c r="I16" s="295"/>
      <c r="J16" s="93" t="b">
        <f t="shared" si="0"/>
        <v>0</v>
      </c>
      <c r="K16" s="62" t="str">
        <f t="shared" si="129"/>
        <v>W35 100</v>
      </c>
      <c r="L16" s="62">
        <f>VLOOKUP(K16,LookupW!$A$1:$B$108,2)</f>
        <v>1</v>
      </c>
      <c r="M16" s="62">
        <f t="shared" ref="M16" si="174">CEILING(L16*J16,0.01)</f>
        <v>0</v>
      </c>
      <c r="N16" s="62">
        <f t="shared" ref="N16" si="175">IF(M16&gt;0, (FLOOR((17.857*POWER((21-M16),1.81)),1)),0)</f>
        <v>0</v>
      </c>
      <c r="O16" s="94">
        <f t="shared" ref="O16" si="176">N16</f>
        <v>0</v>
      </c>
      <c r="P16" s="93"/>
      <c r="Q16" s="62" t="str">
        <f t="shared" si="133"/>
        <v>W35 Long</v>
      </c>
      <c r="R16" s="62">
        <f>VLOOKUP(Q16,LookupW!$A$1:$B$108,2)</f>
        <v>1.0323</v>
      </c>
      <c r="S16" s="62">
        <f t="shared" ref="S16" si="177">FLOOR(R16*P16,0.01)</f>
        <v>0</v>
      </c>
      <c r="T16" s="62">
        <f t="shared" ref="T16" si="178">IF(S16&gt;0,(FLOOR((0.188807*POWER((S16*100-210),1.41)),1)),0)</f>
        <v>0</v>
      </c>
      <c r="U16" s="94">
        <f t="shared" ref="U16" si="179">T16</f>
        <v>0</v>
      </c>
      <c r="V16" s="93"/>
      <c r="W16" s="233" t="str">
        <f t="shared" si="137"/>
        <v>W35 Shot</v>
      </c>
      <c r="X16" s="233">
        <f>VLOOKUP(W16,LookupW!$A$1:$B$108,2)</f>
        <v>1.0367999999999999</v>
      </c>
      <c r="Y16" s="233">
        <f t="shared" ref="Y16" si="180">FLOOR(X16*V16,0.01)</f>
        <v>0</v>
      </c>
      <c r="Z16" s="233">
        <f t="shared" ref="Z16" si="181">IF(Y16&gt;0,(FLOOR((56.0211*POWER((Y16-1.5),1.05)),1)),0)</f>
        <v>0</v>
      </c>
      <c r="AA16" s="94">
        <f t="shared" ref="AA16" si="182">Z16</f>
        <v>0</v>
      </c>
      <c r="AB16" s="93"/>
      <c r="AC16" s="62" t="str">
        <f t="shared" si="141"/>
        <v>W35 High</v>
      </c>
      <c r="AD16" s="62">
        <f>VLOOKUP(AC16,LookupW!$A$1:$B$108,2)</f>
        <v>1.0205</v>
      </c>
      <c r="AE16" s="62">
        <f t="shared" ref="AE16" si="183">FLOOR(AD16*AB16,0.01)</f>
        <v>0</v>
      </c>
      <c r="AF16" s="62">
        <f t="shared" ref="AF16" si="184">IF(AE16&gt;0, (FLOOR((1.84523*POWER((AE16*100-75),1.348)),1)),0)</f>
        <v>0</v>
      </c>
      <c r="AG16" s="94">
        <f t="shared" ref="AG16" si="185">AF16</f>
        <v>0</v>
      </c>
      <c r="AH16" s="295"/>
      <c r="AI16" s="93" t="b">
        <f t="shared" si="16"/>
        <v>0</v>
      </c>
      <c r="AJ16" s="62" t="str">
        <f t="shared" si="145"/>
        <v>W35 400</v>
      </c>
      <c r="AK16" s="62">
        <f>VLOOKUP(AJ16,LookupW!$A$1:$B$108,2)</f>
        <v>0.97829999999999995</v>
      </c>
      <c r="AL16" s="62">
        <f t="shared" ref="AL16" si="186">CEILING(AK16*AI16,0.01)</f>
        <v>0</v>
      </c>
      <c r="AM16" s="62">
        <f t="shared" ref="AM16" si="187">IF(AL16&gt;0, (FLOOR((1.34285*POWER((91.7-AL16),1.81)),1)),0)</f>
        <v>0</v>
      </c>
      <c r="AN16" s="94">
        <f t="shared" ref="AN16" si="188">AM16</f>
        <v>0</v>
      </c>
      <c r="AO16" s="295">
        <v>19.2</v>
      </c>
      <c r="AP16" s="93">
        <f t="shared" si="21"/>
        <v>19.439999999999998</v>
      </c>
      <c r="AQ16" s="62" t="str">
        <f t="shared" si="172"/>
        <v>W35 Hurd</v>
      </c>
      <c r="AR16" s="62">
        <f>VLOOKUP(AQ16,LookupW!$A$1:$B$108,2)</f>
        <v>0.99319999999999997</v>
      </c>
      <c r="AS16" s="62">
        <f t="shared" ref="AS16" si="189">CEILING(AR16*AP16,0.01)</f>
        <v>19.309999999999999</v>
      </c>
      <c r="AT16" s="62">
        <f t="shared" ref="AT16" si="190">IF(AS16&gt;0, (FLOOR((9.23076*POWER((26.7-AS16),1.835)),1)),0)</f>
        <v>362</v>
      </c>
      <c r="AU16" s="94">
        <f t="shared" ref="AU16" si="191">AT16</f>
        <v>362</v>
      </c>
      <c r="AV16" s="93"/>
      <c r="AW16" s="62" t="str">
        <f t="shared" si="153"/>
        <v>W35 Disc</v>
      </c>
      <c r="AX16" s="62">
        <f>VLOOKUP(AW16,LookupW!$A$1:$B$108,2)</f>
        <v>1</v>
      </c>
      <c r="AY16" s="62">
        <f t="shared" ref="AY16" si="192">FLOOR(AX16*AV16,0.01)</f>
        <v>0</v>
      </c>
      <c r="AZ16" s="62">
        <f t="shared" ref="AZ16" si="193">IF(AY16&gt;0,(FLOOR((12.3311*POWER((AY16-3),1.1)),1)), 0)</f>
        <v>0</v>
      </c>
      <c r="BA16" s="94">
        <f t="shared" ref="BA16" si="194">AZ16</f>
        <v>0</v>
      </c>
      <c r="BB16" s="93"/>
      <c r="BC16" s="62" t="str">
        <f t="shared" si="157"/>
        <v>W35 Pole</v>
      </c>
      <c r="BD16" s="62">
        <f>VLOOKUP(BC16,LookupW!$A$1:$B$108,2)</f>
        <v>1.0024</v>
      </c>
      <c r="BE16" s="62">
        <f t="shared" ref="BE16" si="195">FLOOR(BD16*BB16,0.01)</f>
        <v>0</v>
      </c>
      <c r="BF16" s="62">
        <f t="shared" ref="BF16" si="196">IF(BE16&gt;0, (FLOOR((0.44125*POWER((BE16*100-100),1.35)),1)), 0)</f>
        <v>0</v>
      </c>
      <c r="BG16" s="94">
        <f t="shared" ref="BG16" si="197">BF16</f>
        <v>0</v>
      </c>
      <c r="BH16" s="93"/>
      <c r="BI16" s="62" t="str">
        <f t="shared" si="161"/>
        <v>W35 Jav</v>
      </c>
      <c r="BJ16" s="62">
        <f>VLOOKUP(BI16,LookupW!$A$1:$B$108,2)</f>
        <v>1.0236000000000001</v>
      </c>
      <c r="BK16" s="62">
        <f t="shared" ref="BK16" si="198">FLOOR(BJ16*BH16,0.01)</f>
        <v>0</v>
      </c>
      <c r="BL16" s="62">
        <f t="shared" ref="BL16" si="199">IF(BK16&gt;0, (FLOOR((15.9803*POWER((BK16-3.8),1.04)),1)), 0)</f>
        <v>0</v>
      </c>
      <c r="BM16" s="94">
        <f t="shared" ref="BM16" si="200">BL16</f>
        <v>0</v>
      </c>
      <c r="BN16" s="99">
        <v>5</v>
      </c>
      <c r="BO16" s="297">
        <v>30.9</v>
      </c>
      <c r="BP16" s="62">
        <f t="shared" ref="BP16" si="201">BN16*60+BO16</f>
        <v>330.9</v>
      </c>
      <c r="BQ16" s="62" t="str">
        <f t="shared" si="173"/>
        <v>W35 1500</v>
      </c>
      <c r="BR16" s="62">
        <f>VLOOKUP(BQ16,LookupW!$A$1:$B$108,2)</f>
        <v>0.98119999999999996</v>
      </c>
      <c r="BS16" s="62">
        <f t="shared" ref="BS16" si="202">CEILING(BR16*BP16,0.01)</f>
        <v>324.68</v>
      </c>
      <c r="BT16" s="62">
        <f t="shared" ref="BT16" si="203">IF(BS16&gt;0, (FLOOR((0.02883*POWER((535-BS16),1.88)),1)),0)</f>
        <v>671</v>
      </c>
      <c r="BU16" s="94">
        <f t="shared" ref="BU16" si="204">BT16</f>
        <v>671</v>
      </c>
      <c r="BV16" s="88"/>
      <c r="BW16" s="120">
        <f t="shared" si="170"/>
        <v>1033</v>
      </c>
      <c r="BX16" s="317"/>
      <c r="BY16" s="88"/>
      <c r="BZ16" s="320"/>
    </row>
    <row r="17" spans="1:78" ht="11.65">
      <c r="A17" s="323"/>
      <c r="B17" s="331"/>
      <c r="C17" s="240"/>
      <c r="D17" s="113" t="s">
        <v>483</v>
      </c>
      <c r="E17" s="102" t="s">
        <v>484</v>
      </c>
      <c r="F17" s="102"/>
      <c r="G17" s="137" t="s">
        <v>165</v>
      </c>
      <c r="H17" s="114" t="str">
        <f>VLOOKUP(G17,'Other specs'!$A$66:$B$77,2)</f>
        <v>M45</v>
      </c>
      <c r="I17" s="295"/>
      <c r="J17" s="93" t="b">
        <f t="shared" si="0"/>
        <v>0</v>
      </c>
      <c r="K17" s="102" t="str">
        <f t="shared" si="129"/>
        <v>M45 100</v>
      </c>
      <c r="L17" s="102">
        <f>VLOOKUP(K17,LookupM!$A$1:$B$100,2)</f>
        <v>0.9345</v>
      </c>
      <c r="M17" s="102">
        <f>CEILING(L17*J17,0.01)</f>
        <v>0</v>
      </c>
      <c r="N17" s="102">
        <f>IF(M17&gt;0, (FLOOR((25.4347*POWER((18-M17),1.81)),1)),0)</f>
        <v>0</v>
      </c>
      <c r="O17" s="108">
        <f>N17</f>
        <v>0</v>
      </c>
      <c r="P17" s="93"/>
      <c r="Q17" s="102" t="str">
        <f t="shared" si="133"/>
        <v>M45 Long</v>
      </c>
      <c r="R17" s="102">
        <f>VLOOKUP(Q17,LookupM!$A$1:$B$100,2)</f>
        <v>1.1608000000000001</v>
      </c>
      <c r="S17" s="102">
        <f>FLOOR(R17*P17,0.01)</f>
        <v>0</v>
      </c>
      <c r="T17" s="102">
        <f>IF(S17&gt;0, (FLOOR((0.14354*POWER((S17*100-220),1.4)),1)),0)</f>
        <v>0</v>
      </c>
      <c r="U17" s="108">
        <f>T17</f>
        <v>0</v>
      </c>
      <c r="V17" s="93"/>
      <c r="W17" s="102" t="str">
        <f t="shared" si="137"/>
        <v>M45 Shot</v>
      </c>
      <c r="X17" s="102">
        <f>VLOOKUP(W17,LookupM!$A$1:$B$100,2)</f>
        <v>1.1867000000000001</v>
      </c>
      <c r="Y17" s="102">
        <f>FLOOR(X17*V17,0.01)</f>
        <v>0</v>
      </c>
      <c r="Z17" s="102">
        <f>IF(Y17&gt;0, (FLOOR((51.39*POWER((Y17-1.5),1.05)),1)),0)</f>
        <v>0</v>
      </c>
      <c r="AA17" s="108">
        <f>Z17</f>
        <v>0</v>
      </c>
      <c r="AB17" s="93">
        <v>1.51</v>
      </c>
      <c r="AC17" s="102" t="str">
        <f t="shared" si="141"/>
        <v>M45 High</v>
      </c>
      <c r="AD17" s="102">
        <f>VLOOKUP(AC17,LookupM!$A$1:$B$100,2)</f>
        <v>1.1158999999999999</v>
      </c>
      <c r="AE17" s="102">
        <f>FLOOR(AD17*AB17,0.01)</f>
        <v>1.68</v>
      </c>
      <c r="AF17" s="102">
        <f>IF(AE17&gt;0, (FLOOR((0.8465*POWER((AE17*100-75),1.42)),1)),0)</f>
        <v>528</v>
      </c>
      <c r="AG17" s="108">
        <f>AF17</f>
        <v>528</v>
      </c>
      <c r="AH17" s="295"/>
      <c r="AI17" s="93" t="b">
        <f t="shared" si="16"/>
        <v>0</v>
      </c>
      <c r="AJ17" s="102" t="str">
        <f t="shared" si="145"/>
        <v>M45 400</v>
      </c>
      <c r="AK17" s="102">
        <f>VLOOKUP(AJ17,LookupM!$A$1:$B$100,2)</f>
        <v>0.92079999999999995</v>
      </c>
      <c r="AL17" s="102">
        <f>CEILING(AK17*AI17,0.01)</f>
        <v>0</v>
      </c>
      <c r="AM17" s="102">
        <f>IF(AL17&gt;0, (FLOOR((1.53775*POWER((82-AL17),1.81)),1)),0)</f>
        <v>0</v>
      </c>
      <c r="AN17" s="108">
        <f>AM17</f>
        <v>0</v>
      </c>
      <c r="AO17" s="307"/>
      <c r="AP17" s="288" t="b">
        <f t="shared" si="21"/>
        <v>0</v>
      </c>
      <c r="AQ17" s="102" t="str">
        <f t="shared" si="172"/>
        <v>M45 Hurd</v>
      </c>
      <c r="AR17" s="102">
        <f>VLOOKUP(AQ17,LookupM!$A$1:$B$100,2)</f>
        <v>0.9244</v>
      </c>
      <c r="AS17" s="102">
        <f>CEILING(AR17*AP17,0.01)</f>
        <v>0</v>
      </c>
      <c r="AT17" s="102">
        <f>IF(AS17&gt;0, (FLOOR((5.74352*POWER((28.5-AS17),1.92)),1)),0)</f>
        <v>0</v>
      </c>
      <c r="AU17" s="108">
        <f>AT17</f>
        <v>0</v>
      </c>
      <c r="AV17" s="93"/>
      <c r="AW17" s="102" t="str">
        <f t="shared" si="153"/>
        <v>M45 Disc</v>
      </c>
      <c r="AX17" s="102">
        <f>VLOOKUP(AW17,LookupM!$A$1:$B$100,2)</f>
        <v>1.0855999999999999</v>
      </c>
      <c r="AY17" s="102">
        <f>FLOOR(AX17*AV17,0.01)</f>
        <v>0</v>
      </c>
      <c r="AZ17" s="102">
        <f>IF(AY17&gt;0, (FLOOR((12.91*POWER((AY17-4),1.1)),1)),0)</f>
        <v>0</v>
      </c>
      <c r="BA17" s="108">
        <f>AZ17</f>
        <v>0</v>
      </c>
      <c r="BB17" s="93">
        <v>3</v>
      </c>
      <c r="BC17" s="102" t="str">
        <f t="shared" si="157"/>
        <v>M45 Pole</v>
      </c>
      <c r="BD17" s="102">
        <f>VLOOKUP(BC17,LookupM!$A$1:$B$100,2)</f>
        <v>1.1351</v>
      </c>
      <c r="BE17" s="102">
        <f>FLOOR(BD17*BB17,0.01)</f>
        <v>3.4</v>
      </c>
      <c r="BF17" s="102">
        <f>IF(BE17&gt;0, (FLOOR((0.2797*POWER((BE17*100-100),1.35)),1)),0)</f>
        <v>457</v>
      </c>
      <c r="BG17" s="108">
        <f>BF17</f>
        <v>457</v>
      </c>
      <c r="BH17" s="93"/>
      <c r="BI17" s="102" t="str">
        <f t="shared" si="161"/>
        <v>M45 Jav</v>
      </c>
      <c r="BJ17" s="102">
        <f>VLOOKUP(BI17,LookupM!$A$1:$B$100,2)</f>
        <v>1.2110000000000001</v>
      </c>
      <c r="BK17" s="102">
        <f>FLOOR(BJ17*BH17,0.01)</f>
        <v>0</v>
      </c>
      <c r="BL17" s="102">
        <f>IF(BK17&gt;0, (FLOOR((10.14*POWER((BK17-7),1.08)),1)),0)</f>
        <v>0</v>
      </c>
      <c r="BM17" s="108">
        <f>BL17</f>
        <v>0</v>
      </c>
      <c r="BN17" s="99"/>
      <c r="BO17" s="297"/>
      <c r="BP17" s="102">
        <f>BN17*60+BO17</f>
        <v>0</v>
      </c>
      <c r="BQ17" s="102" t="str">
        <f t="shared" si="173"/>
        <v>M45 1500</v>
      </c>
      <c r="BR17" s="102">
        <f>VLOOKUP(BQ17,LookupM!$A$1:$B$100,2)</f>
        <v>0.92059999999999997</v>
      </c>
      <c r="BS17" s="102">
        <f>CEILING(BR17*BP17,0.01)</f>
        <v>0</v>
      </c>
      <c r="BT17" s="102">
        <f>IF(BS17&gt;0, (FLOOR((0.03768*POWER((480-BS17),1.85)),1)),0)</f>
        <v>0</v>
      </c>
      <c r="BU17" s="108">
        <f>BT17</f>
        <v>0</v>
      </c>
      <c r="BV17" s="88"/>
      <c r="BW17" s="121">
        <f t="shared" si="170"/>
        <v>985</v>
      </c>
      <c r="BX17" s="317"/>
      <c r="BY17" s="88"/>
      <c r="BZ17" s="320"/>
    </row>
    <row r="18" spans="1:78" ht="12" thickBot="1">
      <c r="A18" s="324"/>
      <c r="B18" s="332"/>
      <c r="C18" s="241"/>
      <c r="D18" s="115" t="s">
        <v>485</v>
      </c>
      <c r="E18" s="109" t="s">
        <v>486</v>
      </c>
      <c r="F18" s="109"/>
      <c r="G18" s="138" t="s">
        <v>344</v>
      </c>
      <c r="H18" s="116" t="str">
        <f>VLOOKUP(G18,'Other specs'!$A$66:$B$77,2)</f>
        <v>M00</v>
      </c>
      <c r="I18" s="302">
        <v>12</v>
      </c>
      <c r="J18" s="95">
        <f t="shared" si="0"/>
        <v>12.24</v>
      </c>
      <c r="K18" s="109" t="str">
        <f>CONCATENATE($H18, " ",J$1)</f>
        <v>M00 100</v>
      </c>
      <c r="L18" s="109">
        <f>VLOOKUP(K18,LookupM!$A$1:$B$100,2)</f>
        <v>1</v>
      </c>
      <c r="M18" s="109">
        <f t="shared" ref="M18:M20" si="205">CEILING(L18*J18,0.01)</f>
        <v>12.24</v>
      </c>
      <c r="N18" s="109">
        <f t="shared" ref="N18" si="206">IF(M18&gt;0, (FLOOR((25.4347*POWER((18-M18),1.81)),1)),0)</f>
        <v>605</v>
      </c>
      <c r="O18" s="110">
        <f t="shared" ref="O18:O20" si="207">N18</f>
        <v>605</v>
      </c>
      <c r="P18" s="95">
        <v>6.18</v>
      </c>
      <c r="Q18" s="109" t="str">
        <f>CONCATENATE($H18, " ",P$1)</f>
        <v>M00 Long</v>
      </c>
      <c r="R18" s="109">
        <f>VLOOKUP(Q18,LookupM!$A$1:$B$100,2)</f>
        <v>1</v>
      </c>
      <c r="S18" s="109">
        <f t="shared" ref="S18:S20" si="208">FLOOR(R18*P18,0.01)</f>
        <v>6.18</v>
      </c>
      <c r="T18" s="109">
        <f t="shared" ref="T18" si="209">IF(S18&gt;0, (FLOOR((0.14354*POWER((S18*100-220),1.4)),1)),0)</f>
        <v>626</v>
      </c>
      <c r="U18" s="110">
        <f t="shared" ref="U18:U20" si="210">T18</f>
        <v>626</v>
      </c>
      <c r="V18" s="95"/>
      <c r="W18" s="109" t="str">
        <f>CONCATENATE($H18, " ",V$1)</f>
        <v>M00 Shot</v>
      </c>
      <c r="X18" s="109">
        <f>VLOOKUP(W18,LookupM!$A$1:$B$100,2)</f>
        <v>1</v>
      </c>
      <c r="Y18" s="109">
        <f t="shared" ref="Y18:Y20" si="211">FLOOR(X18*V18,0.01)</f>
        <v>0</v>
      </c>
      <c r="Z18" s="109">
        <f t="shared" ref="Z18" si="212">IF(Y18&gt;0, (FLOOR((51.39*POWER((Y18-1.5),1.05)),1)),0)</f>
        <v>0</v>
      </c>
      <c r="AA18" s="110">
        <f t="shared" ref="AA18:AA20" si="213">Z18</f>
        <v>0</v>
      </c>
      <c r="AB18" s="95"/>
      <c r="AC18" s="109" t="str">
        <f>CONCATENATE($H18, " ",AB$1)</f>
        <v>M00 High</v>
      </c>
      <c r="AD18" s="109">
        <f>VLOOKUP(AC18,LookupM!$A$1:$B$100,2)</f>
        <v>1</v>
      </c>
      <c r="AE18" s="109">
        <f t="shared" ref="AE18:AE20" si="214">FLOOR(AD18*AB18,0.01)</f>
        <v>0</v>
      </c>
      <c r="AF18" s="109">
        <f t="shared" ref="AF18" si="215">IF(AE18&gt;0, (FLOOR((0.8465*POWER((AE18*100-75),1.42)),1)),0)</f>
        <v>0</v>
      </c>
      <c r="AG18" s="110">
        <f t="shared" ref="AG18:AG20" si="216">AF18</f>
        <v>0</v>
      </c>
      <c r="AH18" s="302">
        <v>53.6</v>
      </c>
      <c r="AI18" s="95">
        <f t="shared" si="16"/>
        <v>53.74</v>
      </c>
      <c r="AJ18" s="109" t="str">
        <f>CONCATENATE($H18, " ",AI$1)</f>
        <v>M00 400</v>
      </c>
      <c r="AK18" s="109">
        <f>VLOOKUP(AJ18,LookupM!$A$1:$B$100,2)</f>
        <v>1</v>
      </c>
      <c r="AL18" s="109">
        <f t="shared" ref="AL18:AL20" si="217">CEILING(AK18*AI18,0.01)</f>
        <v>53.74</v>
      </c>
      <c r="AM18" s="109">
        <f t="shared" ref="AM18" si="218">IF(AL18&gt;0, (FLOOR((1.53775*POWER((82-AL18),1.81)),1)),0)</f>
        <v>650</v>
      </c>
      <c r="AN18" s="110">
        <f t="shared" ref="AN18:AN20" si="219">AM18</f>
        <v>650</v>
      </c>
      <c r="AO18" s="308"/>
      <c r="AP18" s="289" t="b">
        <f t="shared" si="21"/>
        <v>0</v>
      </c>
      <c r="AQ18" s="109" t="str">
        <f>CONCATENATE($H18, " ",AP$1)</f>
        <v>M00 Hurd</v>
      </c>
      <c r="AR18" s="109">
        <f>VLOOKUP(AQ18,LookupM!$A$1:$B$100,2)</f>
        <v>1</v>
      </c>
      <c r="AS18" s="109">
        <f t="shared" ref="AS18:AS20" si="220">CEILING(AR18*AP18,0.01)</f>
        <v>0</v>
      </c>
      <c r="AT18" s="109">
        <f t="shared" ref="AT18" si="221">IF(AS18&gt;0, (FLOOR((5.74352*POWER((28.5-AS18),1.92)),1)),0)</f>
        <v>0</v>
      </c>
      <c r="AU18" s="110">
        <f t="shared" ref="AU18:AU20" si="222">AT18</f>
        <v>0</v>
      </c>
      <c r="AV18" s="95"/>
      <c r="AW18" s="109" t="str">
        <f>CONCATENATE($H18, " ",AV$1)</f>
        <v>M00 Disc</v>
      </c>
      <c r="AX18" s="109">
        <f>VLOOKUP(AW18,LookupM!$A$1:$B$100,2)</f>
        <v>1</v>
      </c>
      <c r="AY18" s="109">
        <f t="shared" ref="AY18:AY20" si="223">FLOOR(AX18*AV18,0.01)</f>
        <v>0</v>
      </c>
      <c r="AZ18" s="109">
        <f t="shared" ref="AZ18" si="224">IF(AY18&gt;0, (FLOOR((12.91*POWER((AY18-4),1.1)),1)),0)</f>
        <v>0</v>
      </c>
      <c r="BA18" s="110">
        <f t="shared" ref="BA18:BA20" si="225">AZ18</f>
        <v>0</v>
      </c>
      <c r="BB18" s="95"/>
      <c r="BC18" s="109" t="str">
        <f>CONCATENATE($H18, " ",BB$1)</f>
        <v>M00 Pole</v>
      </c>
      <c r="BD18" s="109">
        <f>VLOOKUP(BC18,LookupM!$A$1:$B$100,2)</f>
        <v>1</v>
      </c>
      <c r="BE18" s="109">
        <f t="shared" ref="BE18:BE20" si="226">FLOOR(BD18*BB18,0.01)</f>
        <v>0</v>
      </c>
      <c r="BF18" s="109">
        <f t="shared" ref="BF18" si="227">IF(BE18&gt;0, (FLOOR((0.2797*POWER((BE18*100-100),1.35)),1)),0)</f>
        <v>0</v>
      </c>
      <c r="BG18" s="110">
        <f t="shared" ref="BG18:BG20" si="228">BF18</f>
        <v>0</v>
      </c>
      <c r="BH18" s="95"/>
      <c r="BI18" s="109" t="str">
        <f>CONCATENATE($H18, " ",BH$1)</f>
        <v>M00 Jav</v>
      </c>
      <c r="BJ18" s="109">
        <f>VLOOKUP(BI18,LookupM!$A$1:$B$100,2)</f>
        <v>1</v>
      </c>
      <c r="BK18" s="109">
        <f t="shared" ref="BK18:BK20" si="229">FLOOR(BJ18*BH18,0.01)</f>
        <v>0</v>
      </c>
      <c r="BL18" s="109">
        <f t="shared" ref="BL18" si="230">IF(BK18&gt;0, (FLOOR((10.14*POWER((BK18-7),1.08)),1)),0)</f>
        <v>0</v>
      </c>
      <c r="BM18" s="110">
        <f t="shared" ref="BM18:BM20" si="231">BL18</f>
        <v>0</v>
      </c>
      <c r="BN18" s="100"/>
      <c r="BO18" s="311"/>
      <c r="BP18" s="109">
        <f t="shared" ref="BP18:BP20" si="232">BN18*60+BO18</f>
        <v>0</v>
      </c>
      <c r="BQ18" s="109" t="str">
        <f t="shared" si="173"/>
        <v>M00 1500</v>
      </c>
      <c r="BR18" s="109">
        <f>VLOOKUP(BQ18,LookupM!$A$1:$B$100,2)</f>
        <v>1</v>
      </c>
      <c r="BS18" s="109">
        <f t="shared" ref="BS18:BS20" si="233">CEILING(BR18*BP18,0.01)</f>
        <v>0</v>
      </c>
      <c r="BT18" s="109">
        <f t="shared" ref="BT18" si="234">IF(BS18&gt;0, (FLOOR((0.03768*POWER((480-BS18),1.85)),1)),0)</f>
        <v>0</v>
      </c>
      <c r="BU18" s="110">
        <f t="shared" ref="BU18:BU20" si="235">BT18</f>
        <v>0</v>
      </c>
      <c r="BV18" s="117"/>
      <c r="BW18" s="122">
        <f t="shared" si="170"/>
        <v>1881</v>
      </c>
      <c r="BX18" s="318"/>
      <c r="BY18" s="88"/>
      <c r="BZ18" s="321"/>
    </row>
    <row r="19" spans="1:78" ht="11.65">
      <c r="A19" s="322">
        <v>9</v>
      </c>
      <c r="B19" s="330" t="s">
        <v>455</v>
      </c>
      <c r="C19" s="240"/>
      <c r="D19" s="74" t="s">
        <v>487</v>
      </c>
      <c r="E19" s="62" t="s">
        <v>488</v>
      </c>
      <c r="F19" s="102"/>
      <c r="G19" s="62" t="s">
        <v>345</v>
      </c>
      <c r="H19" s="75" t="str">
        <f>VLOOKUP(G19, 'Other specs'!$A$40:$B$50,2)</f>
        <v>W00</v>
      </c>
      <c r="I19" s="295">
        <v>13.2</v>
      </c>
      <c r="J19" s="93">
        <f t="shared" si="0"/>
        <v>13.44</v>
      </c>
      <c r="K19" s="62" t="str">
        <f t="shared" ref="K19" si="236">CONCATENATE($H19, " ",J$1)</f>
        <v>W00 100</v>
      </c>
      <c r="L19" s="62">
        <f>VLOOKUP(K19,LookupW!$A$1:$B$108,2)</f>
        <v>1</v>
      </c>
      <c r="M19" s="62">
        <f t="shared" si="205"/>
        <v>13.44</v>
      </c>
      <c r="N19" s="62">
        <f t="shared" ref="N19" si="237">IF(M19&gt;0, (FLOOR((17.857*POWER((21-M19),1.81)),1)),0)</f>
        <v>694</v>
      </c>
      <c r="O19" s="94">
        <f t="shared" si="207"/>
        <v>694</v>
      </c>
      <c r="P19" s="93"/>
      <c r="Q19" s="62" t="str">
        <f t="shared" ref="Q19" si="238">CONCATENATE($H19, " ",P$1)</f>
        <v>W00 Long</v>
      </c>
      <c r="R19" s="62">
        <f>VLOOKUP(Q19,LookupW!$A$1:$B$108,2)</f>
        <v>1</v>
      </c>
      <c r="S19" s="62">
        <f t="shared" si="208"/>
        <v>0</v>
      </c>
      <c r="T19" s="62">
        <f t="shared" ref="T19" si="239">IF(S19&gt;0,(FLOOR((0.188807*POWER((S19*100-210),1.41)),1)),0)</f>
        <v>0</v>
      </c>
      <c r="U19" s="94">
        <f t="shared" si="210"/>
        <v>0</v>
      </c>
      <c r="V19" s="93">
        <v>6.46</v>
      </c>
      <c r="W19" s="233" t="str">
        <f t="shared" ref="W19" si="240">CONCATENATE($H19, " ",V$1)</f>
        <v>W00 Shot</v>
      </c>
      <c r="X19" s="233">
        <f>VLOOKUP(W19,LookupW!$A$1:$B$108,2)</f>
        <v>1</v>
      </c>
      <c r="Y19" s="233">
        <f t="shared" si="211"/>
        <v>6.46</v>
      </c>
      <c r="Z19" s="233">
        <f t="shared" ref="Z19" si="241">IF(Y19&gt;0,(FLOOR((56.0211*POWER((Y19-1.5),1.05)),1)),0)</f>
        <v>301</v>
      </c>
      <c r="AA19" s="94">
        <f t="shared" si="213"/>
        <v>301</v>
      </c>
      <c r="AB19" s="93"/>
      <c r="AC19" s="62" t="str">
        <f t="shared" ref="AC19" si="242">CONCATENATE($H19, " ",AB$1)</f>
        <v>W00 High</v>
      </c>
      <c r="AD19" s="62">
        <f>VLOOKUP(AC19,LookupW!$A$1:$B$108,2)</f>
        <v>1</v>
      </c>
      <c r="AE19" s="62">
        <f t="shared" si="214"/>
        <v>0</v>
      </c>
      <c r="AF19" s="62">
        <f t="shared" ref="AF19" si="243">IF(AE19&gt;0, (FLOOR((1.84523*POWER((AE19*100-75),1.348)),1)),0)</f>
        <v>0</v>
      </c>
      <c r="AG19" s="94">
        <f t="shared" si="216"/>
        <v>0</v>
      </c>
      <c r="AH19" s="295">
        <v>59.2</v>
      </c>
      <c r="AI19" s="93">
        <f t="shared" si="16"/>
        <v>59.34</v>
      </c>
      <c r="AJ19" s="62" t="str">
        <f t="shared" ref="AJ19" si="244">CONCATENATE($H19, " ",AI$1)</f>
        <v>W00 400</v>
      </c>
      <c r="AK19" s="62">
        <f>VLOOKUP(AJ19,LookupW!$A$1:$B$108,2)</f>
        <v>1</v>
      </c>
      <c r="AL19" s="62">
        <f t="shared" si="217"/>
        <v>59.34</v>
      </c>
      <c r="AM19" s="62">
        <f t="shared" ref="AM19" si="245">IF(AL19&gt;0, (FLOOR((1.34285*POWER((91.7-AL19),1.81)),1)),0)</f>
        <v>726</v>
      </c>
      <c r="AN19" s="94">
        <f t="shared" si="219"/>
        <v>726</v>
      </c>
      <c r="AO19" s="307"/>
      <c r="AP19" s="288" t="b">
        <f t="shared" si="21"/>
        <v>0</v>
      </c>
      <c r="AQ19" s="62" t="str">
        <f t="shared" ref="AQ19" si="246">CONCATENATE($H19, " ",AP$1)</f>
        <v>W00 Hurd</v>
      </c>
      <c r="AR19" s="62">
        <f>VLOOKUP(AQ19,LookupW!$A$1:$B$108,2)</f>
        <v>1</v>
      </c>
      <c r="AS19" s="62">
        <f t="shared" si="220"/>
        <v>0</v>
      </c>
      <c r="AT19" s="62">
        <f t="shared" ref="AT19" si="247">IF(AS19&gt;0, (FLOOR((9.23076*POWER((26.7-AS19),1.835)),1)),0)</f>
        <v>0</v>
      </c>
      <c r="AU19" s="94">
        <f t="shared" si="222"/>
        <v>0</v>
      </c>
      <c r="AV19" s="93"/>
      <c r="AW19" s="62" t="str">
        <f t="shared" ref="AW19" si="248">CONCATENATE($H19, " ",AV$1)</f>
        <v>W00 Disc</v>
      </c>
      <c r="AX19" s="62">
        <f>VLOOKUP(AW19,LookupW!$A$1:$B$108,2)</f>
        <v>1</v>
      </c>
      <c r="AY19" s="62">
        <f t="shared" si="223"/>
        <v>0</v>
      </c>
      <c r="AZ19" s="62">
        <f t="shared" ref="AZ19" si="249">IF(AY19&gt;0,(FLOOR((12.3311*POWER((AY19-3),1.1)),1)), 0)</f>
        <v>0</v>
      </c>
      <c r="BA19" s="94">
        <f t="shared" si="225"/>
        <v>0</v>
      </c>
      <c r="BB19" s="93"/>
      <c r="BC19" s="62" t="str">
        <f t="shared" ref="BC19" si="250">CONCATENATE($H19, " ",BB$1)</f>
        <v>W00 Pole</v>
      </c>
      <c r="BD19" s="62">
        <f>VLOOKUP(BC19,LookupW!$A$1:$B$108,2)</f>
        <v>1</v>
      </c>
      <c r="BE19" s="62">
        <f t="shared" si="226"/>
        <v>0</v>
      </c>
      <c r="BF19" s="62">
        <f t="shared" ref="BF19" si="251">IF(BE19&gt;0, (FLOOR((0.44125*POWER((BE19*100-100),1.35)),1)), 0)</f>
        <v>0</v>
      </c>
      <c r="BG19" s="94">
        <f t="shared" si="228"/>
        <v>0</v>
      </c>
      <c r="BH19" s="93"/>
      <c r="BI19" s="62" t="str">
        <f t="shared" ref="BI19" si="252">CONCATENATE($H19, " ",BH$1)</f>
        <v>W00 Jav</v>
      </c>
      <c r="BJ19" s="62">
        <f>VLOOKUP(BI19,LookupW!$A$1:$B$108,2)</f>
        <v>1</v>
      </c>
      <c r="BK19" s="62">
        <f t="shared" si="229"/>
        <v>0</v>
      </c>
      <c r="BL19" s="62">
        <f t="shared" ref="BL19" si="253">IF(BK19&gt;0, (FLOOR((15.9803*POWER((BK19-3.8),1.04)),1)), 0)</f>
        <v>0</v>
      </c>
      <c r="BM19" s="94">
        <f t="shared" si="231"/>
        <v>0</v>
      </c>
      <c r="BN19" s="99"/>
      <c r="BO19" s="297"/>
      <c r="BP19" s="62">
        <f t="shared" si="232"/>
        <v>0</v>
      </c>
      <c r="BQ19" s="62" t="str">
        <f t="shared" si="173"/>
        <v>W00 1500</v>
      </c>
      <c r="BR19" s="62">
        <f>VLOOKUP(BQ19,LookupW!$A$1:$B$108,2)</f>
        <v>1</v>
      </c>
      <c r="BS19" s="62">
        <f t="shared" si="233"/>
        <v>0</v>
      </c>
      <c r="BT19" s="62">
        <f t="shared" ref="BT19" si="254">IF(BS19&gt;0, (FLOOR((0.02883*POWER((535-BS19),1.88)),1)),0)</f>
        <v>0</v>
      </c>
      <c r="BU19" s="94">
        <f t="shared" si="235"/>
        <v>0</v>
      </c>
      <c r="BV19" s="88"/>
      <c r="BW19" s="120">
        <f t="shared" si="170"/>
        <v>1721</v>
      </c>
      <c r="BX19" s="316">
        <f>SUM(BW19:BW21)</f>
        <v>4077</v>
      </c>
      <c r="BY19" s="88"/>
      <c r="BZ19" s="319">
        <f>RANK(BX19,BX$3:BX$32,0)</f>
        <v>6</v>
      </c>
    </row>
    <row r="20" spans="1:78" ht="11.65">
      <c r="A20" s="323"/>
      <c r="B20" s="331"/>
      <c r="C20" s="240"/>
      <c r="D20" s="113" t="s">
        <v>489</v>
      </c>
      <c r="E20" s="102" t="s">
        <v>490</v>
      </c>
      <c r="F20" s="102"/>
      <c r="G20" s="137" t="s">
        <v>345</v>
      </c>
      <c r="H20" s="114" t="str">
        <f>VLOOKUP(G20,'Other specs'!$A$66:$B$77,2)</f>
        <v>M00</v>
      </c>
      <c r="I20" s="295"/>
      <c r="J20" s="93" t="b">
        <f t="shared" si="0"/>
        <v>0</v>
      </c>
      <c r="K20" s="102" t="str">
        <f>CONCATENATE($H20, " ",J$1)</f>
        <v>M00 100</v>
      </c>
      <c r="L20" s="102">
        <f>VLOOKUP(K20,LookupM!$A$1:$B$100,2)</f>
        <v>1</v>
      </c>
      <c r="M20" s="102">
        <f t="shared" si="205"/>
        <v>0</v>
      </c>
      <c r="N20" s="102">
        <f t="shared" ref="N20" si="255">IF(M20&gt;0, (FLOOR((25.4347*POWER((18-M20),1.81)),1)),0)</f>
        <v>0</v>
      </c>
      <c r="O20" s="108">
        <f t="shared" si="207"/>
        <v>0</v>
      </c>
      <c r="P20" s="93"/>
      <c r="Q20" s="102" t="str">
        <f>CONCATENATE($H20, " ",P$1)</f>
        <v>M00 Long</v>
      </c>
      <c r="R20" s="102">
        <f>VLOOKUP(Q20,LookupM!$A$1:$B$100,2)</f>
        <v>1</v>
      </c>
      <c r="S20" s="102">
        <f t="shared" si="208"/>
        <v>0</v>
      </c>
      <c r="T20" s="102">
        <f t="shared" ref="T20" si="256">IF(S20&gt;0, (FLOOR((0.14354*POWER((S20*100-220),1.4)),1)),0)</f>
        <v>0</v>
      </c>
      <c r="U20" s="108">
        <f t="shared" si="210"/>
        <v>0</v>
      </c>
      <c r="V20" s="93"/>
      <c r="W20" s="102" t="str">
        <f>CONCATENATE($H20, " ",V$1)</f>
        <v>M00 Shot</v>
      </c>
      <c r="X20" s="102">
        <f>VLOOKUP(W20,LookupM!$A$1:$B$100,2)</f>
        <v>1</v>
      </c>
      <c r="Y20" s="102">
        <f t="shared" si="211"/>
        <v>0</v>
      </c>
      <c r="Z20" s="102">
        <f t="shared" ref="Z20" si="257">IF(Y20&gt;0, (FLOOR((51.39*POWER((Y20-1.5),1.05)),1)),0)</f>
        <v>0</v>
      </c>
      <c r="AA20" s="108">
        <f t="shared" si="213"/>
        <v>0</v>
      </c>
      <c r="AB20" s="93"/>
      <c r="AC20" s="102" t="str">
        <f>CONCATENATE($H20, " ",AB$1)</f>
        <v>M00 High</v>
      </c>
      <c r="AD20" s="102">
        <f>VLOOKUP(AC20,LookupM!$A$1:$B$100,2)</f>
        <v>1</v>
      </c>
      <c r="AE20" s="102">
        <f t="shared" si="214"/>
        <v>0</v>
      </c>
      <c r="AF20" s="102">
        <f t="shared" ref="AF20" si="258">IF(AE20&gt;0, (FLOOR((0.8465*POWER((AE20*100-75),1.42)),1)),0)</f>
        <v>0</v>
      </c>
      <c r="AG20" s="108">
        <f t="shared" si="216"/>
        <v>0</v>
      </c>
      <c r="AH20" s="295"/>
      <c r="AI20" s="93" t="b">
        <f t="shared" si="16"/>
        <v>0</v>
      </c>
      <c r="AJ20" s="102" t="str">
        <f>CONCATENATE($H20, " ",AI$1)</f>
        <v>M00 400</v>
      </c>
      <c r="AK20" s="102">
        <f>VLOOKUP(AJ20,LookupM!$A$1:$B$100,2)</f>
        <v>1</v>
      </c>
      <c r="AL20" s="102">
        <f t="shared" si="217"/>
        <v>0</v>
      </c>
      <c r="AM20" s="102">
        <f t="shared" ref="AM20" si="259">IF(AL20&gt;0, (FLOOR((1.53775*POWER((82-AL20),1.81)),1)),0)</f>
        <v>0</v>
      </c>
      <c r="AN20" s="108">
        <f t="shared" si="219"/>
        <v>0</v>
      </c>
      <c r="AO20" s="307"/>
      <c r="AP20" s="288" t="b">
        <f t="shared" si="21"/>
        <v>0</v>
      </c>
      <c r="AQ20" s="102" t="str">
        <f>CONCATENATE($H20, " ",AP$1)</f>
        <v>M00 Hurd</v>
      </c>
      <c r="AR20" s="102">
        <f>VLOOKUP(AQ20,LookupM!$A$1:$B$100,2)</f>
        <v>1</v>
      </c>
      <c r="AS20" s="102">
        <f t="shared" si="220"/>
        <v>0</v>
      </c>
      <c r="AT20" s="102">
        <f t="shared" ref="AT20" si="260">IF(AS20&gt;0, (FLOOR((5.74352*POWER((28.5-AS20),1.92)),1)),0)</f>
        <v>0</v>
      </c>
      <c r="AU20" s="108">
        <f t="shared" si="222"/>
        <v>0</v>
      </c>
      <c r="AV20" s="93">
        <v>15.7</v>
      </c>
      <c r="AW20" s="102" t="str">
        <f>CONCATENATE($H20, " ",AV$1)</f>
        <v>M00 Disc</v>
      </c>
      <c r="AX20" s="102">
        <f>VLOOKUP(AW20,LookupM!$A$1:$B$100,2)</f>
        <v>1</v>
      </c>
      <c r="AY20" s="102">
        <f t="shared" si="223"/>
        <v>15.700000000000001</v>
      </c>
      <c r="AZ20" s="102">
        <f t="shared" ref="AZ20" si="261">IF(AY20&gt;0, (FLOOR((12.91*POWER((AY20-4),1.1)),1)),0)</f>
        <v>193</v>
      </c>
      <c r="BA20" s="108">
        <f t="shared" si="225"/>
        <v>193</v>
      </c>
      <c r="BB20" s="93">
        <v>1.2</v>
      </c>
      <c r="BC20" s="102" t="str">
        <f>CONCATENATE($H20, " ",BB$1)</f>
        <v>M00 Pole</v>
      </c>
      <c r="BD20" s="102">
        <f>VLOOKUP(BC20,LookupM!$A$1:$B$100,2)</f>
        <v>1</v>
      </c>
      <c r="BE20" s="102">
        <f t="shared" si="226"/>
        <v>1.2</v>
      </c>
      <c r="BF20" s="102">
        <f t="shared" ref="BF20" si="262">IF(BE20&gt;0, (FLOOR((0.2797*POWER((BE20*100-100),1.35)),1)),0)</f>
        <v>15</v>
      </c>
      <c r="BG20" s="108">
        <f t="shared" si="228"/>
        <v>15</v>
      </c>
      <c r="BH20" s="93">
        <v>35.619999999999997</v>
      </c>
      <c r="BI20" s="102" t="str">
        <f>CONCATENATE($H20, " ",BH$1)</f>
        <v>M00 Jav</v>
      </c>
      <c r="BJ20" s="102">
        <f>VLOOKUP(BI20,LookupM!$A$1:$B$100,2)</f>
        <v>1</v>
      </c>
      <c r="BK20" s="102">
        <f t="shared" si="229"/>
        <v>35.619999999999997</v>
      </c>
      <c r="BL20" s="102">
        <f t="shared" ref="BL20" si="263">IF(BK20&gt;0, (FLOOR((10.14*POWER((BK20-7),1.08)),1)),0)</f>
        <v>379</v>
      </c>
      <c r="BM20" s="108">
        <f t="shared" si="231"/>
        <v>379</v>
      </c>
      <c r="BN20" s="99">
        <v>5</v>
      </c>
      <c r="BO20" s="297">
        <v>0.6</v>
      </c>
      <c r="BP20" s="102">
        <f t="shared" si="232"/>
        <v>300.60000000000002</v>
      </c>
      <c r="BQ20" s="102" t="str">
        <f t="shared" si="173"/>
        <v>M00 1500</v>
      </c>
      <c r="BR20" s="102">
        <f>VLOOKUP(BQ20,LookupM!$A$1:$B$100,2)</f>
        <v>1</v>
      </c>
      <c r="BS20" s="102">
        <f t="shared" si="233"/>
        <v>300.60000000000002</v>
      </c>
      <c r="BT20" s="102">
        <f t="shared" ref="BT20" si="264">IF(BS20&gt;0, (FLOOR((0.03768*POWER((480-BS20),1.85)),1)),0)</f>
        <v>556</v>
      </c>
      <c r="BU20" s="108">
        <f t="shared" si="235"/>
        <v>556</v>
      </c>
      <c r="BV20" s="88"/>
      <c r="BW20" s="121">
        <f t="shared" si="170"/>
        <v>1143</v>
      </c>
      <c r="BX20" s="317"/>
      <c r="BY20" s="88"/>
      <c r="BZ20" s="320"/>
    </row>
    <row r="21" spans="1:78" ht="12" thickBot="1">
      <c r="A21" s="324"/>
      <c r="B21" s="332"/>
      <c r="C21" s="241"/>
      <c r="D21" s="115" t="s">
        <v>465</v>
      </c>
      <c r="E21" s="109" t="s">
        <v>490</v>
      </c>
      <c r="F21" s="109"/>
      <c r="G21" s="138" t="s">
        <v>344</v>
      </c>
      <c r="H21" s="116" t="str">
        <f>VLOOKUP(G21,'Other specs'!$A$66:$B$77,2)</f>
        <v>M00</v>
      </c>
      <c r="I21" s="302"/>
      <c r="J21" s="95" t="b">
        <f t="shared" si="0"/>
        <v>0</v>
      </c>
      <c r="K21" s="109" t="str">
        <f>CONCATENATE($H21, " ",J$1)</f>
        <v>M00 100</v>
      </c>
      <c r="L21" s="109">
        <f>VLOOKUP(K21,LookupM!$A$1:$B$100,2)</f>
        <v>1</v>
      </c>
      <c r="M21" s="109">
        <f t="shared" ref="M21" si="265">CEILING(L21*J21,0.01)</f>
        <v>0</v>
      </c>
      <c r="N21" s="109">
        <f t="shared" ref="N21" si="266">IF(M21&gt;0, (FLOOR((25.4347*POWER((18-M21),1.81)),1)),0)</f>
        <v>0</v>
      </c>
      <c r="O21" s="110">
        <f t="shared" ref="O21" si="267">N21</f>
        <v>0</v>
      </c>
      <c r="P21" s="95">
        <v>5.61</v>
      </c>
      <c r="Q21" s="109" t="str">
        <f>CONCATENATE($H21, " ",P$1)</f>
        <v>M00 Long</v>
      </c>
      <c r="R21" s="109">
        <f>VLOOKUP(Q21,LookupM!$A$1:$B$100,2)</f>
        <v>1</v>
      </c>
      <c r="S21" s="109">
        <f t="shared" ref="S21" si="268">FLOOR(R21*P21,0.01)</f>
        <v>5.61</v>
      </c>
      <c r="T21" s="109">
        <f t="shared" ref="T21" si="269">IF(S21&gt;0, (FLOOR((0.14354*POWER((S21*100-220),1.4)),1)),0)</f>
        <v>504</v>
      </c>
      <c r="U21" s="110">
        <f t="shared" ref="U21" si="270">T21</f>
        <v>504</v>
      </c>
      <c r="V21" s="95"/>
      <c r="W21" s="109" t="str">
        <f>CONCATENATE($H21, " ",V$1)</f>
        <v>M00 Shot</v>
      </c>
      <c r="X21" s="109">
        <f>VLOOKUP(W21,LookupM!$A$1:$B$100,2)</f>
        <v>1</v>
      </c>
      <c r="Y21" s="109">
        <f t="shared" ref="Y21" si="271">FLOOR(X21*V21,0.01)</f>
        <v>0</v>
      </c>
      <c r="Z21" s="109">
        <f t="shared" ref="Z21" si="272">IF(Y21&gt;0, (FLOOR((51.39*POWER((Y21-1.5),1.05)),1)),0)</f>
        <v>0</v>
      </c>
      <c r="AA21" s="110">
        <f t="shared" ref="AA21" si="273">Z21</f>
        <v>0</v>
      </c>
      <c r="AB21" s="95">
        <v>1.42</v>
      </c>
      <c r="AC21" s="109" t="str">
        <f>CONCATENATE($H21, " ",AB$1)</f>
        <v>M00 High</v>
      </c>
      <c r="AD21" s="109">
        <f>VLOOKUP(AC21,LookupM!$A$1:$B$100,2)</f>
        <v>1</v>
      </c>
      <c r="AE21" s="109">
        <f t="shared" ref="AE21" si="274">FLOOR(AD21*AB21,0.01)</f>
        <v>1.42</v>
      </c>
      <c r="AF21" s="109">
        <f t="shared" ref="AF21" si="275">IF(AE21&gt;0, (FLOOR((0.8465*POWER((AE21*100-75),1.42)),1)),0)</f>
        <v>331</v>
      </c>
      <c r="AG21" s="110">
        <f t="shared" ref="AG21" si="276">AF21</f>
        <v>331</v>
      </c>
      <c r="AH21" s="302"/>
      <c r="AI21" s="95" t="b">
        <f t="shared" si="16"/>
        <v>0</v>
      </c>
      <c r="AJ21" s="109" t="str">
        <f>CONCATENATE($H21, " ",AI$1)</f>
        <v>M00 400</v>
      </c>
      <c r="AK21" s="109">
        <f>VLOOKUP(AJ21,LookupM!$A$1:$B$100,2)</f>
        <v>1</v>
      </c>
      <c r="AL21" s="109">
        <f t="shared" ref="AL21" si="277">CEILING(AK21*AI21,0.01)</f>
        <v>0</v>
      </c>
      <c r="AM21" s="109">
        <f t="shared" ref="AM21" si="278">IF(AL21&gt;0, (FLOOR((1.53775*POWER((82-AL21),1.81)),1)),0)</f>
        <v>0</v>
      </c>
      <c r="AN21" s="110">
        <f t="shared" ref="AN21" si="279">AM21</f>
        <v>0</v>
      </c>
      <c r="AO21" s="302">
        <v>19.399999999999999</v>
      </c>
      <c r="AP21" s="95">
        <f t="shared" si="21"/>
        <v>19.639999999999997</v>
      </c>
      <c r="AQ21" s="109" t="str">
        <f>CONCATENATE($H21, " ",AP$1)</f>
        <v>M00 Hurd</v>
      </c>
      <c r="AR21" s="109">
        <f>VLOOKUP(AQ21,LookupM!$A$1:$B$100,2)</f>
        <v>1</v>
      </c>
      <c r="AS21" s="109">
        <f t="shared" ref="AS21" si="280">CEILING(AR21*AP21,0.01)</f>
        <v>19.64</v>
      </c>
      <c r="AT21" s="109">
        <f t="shared" ref="AT21" si="281">IF(AS21&gt;0, (FLOOR((5.74352*POWER((28.5-AS21),1.92)),1)),0)</f>
        <v>378</v>
      </c>
      <c r="AU21" s="110">
        <f t="shared" ref="AU21" si="282">AT21</f>
        <v>378</v>
      </c>
      <c r="AV21" s="95"/>
      <c r="AW21" s="109" t="str">
        <f>CONCATENATE($H21, " ",AV$1)</f>
        <v>M00 Disc</v>
      </c>
      <c r="AX21" s="109">
        <f>VLOOKUP(AW21,LookupM!$A$1:$B$100,2)</f>
        <v>1</v>
      </c>
      <c r="AY21" s="109">
        <f t="shared" ref="AY21" si="283">FLOOR(AX21*AV21,0.01)</f>
        <v>0</v>
      </c>
      <c r="AZ21" s="109">
        <f t="shared" ref="AZ21" si="284">IF(AY21&gt;0, (FLOOR((12.91*POWER((AY21-4),1.1)),1)),0)</f>
        <v>0</v>
      </c>
      <c r="BA21" s="110">
        <f t="shared" ref="BA21" si="285">AZ21</f>
        <v>0</v>
      </c>
      <c r="BB21" s="95"/>
      <c r="BC21" s="109" t="str">
        <f>CONCATENATE($H21, " ",BB$1)</f>
        <v>M00 Pole</v>
      </c>
      <c r="BD21" s="109">
        <f>VLOOKUP(BC21,LookupM!$A$1:$B$100,2)</f>
        <v>1</v>
      </c>
      <c r="BE21" s="109">
        <f t="shared" ref="BE21" si="286">FLOOR(BD21*BB21,0.01)</f>
        <v>0</v>
      </c>
      <c r="BF21" s="109">
        <f t="shared" ref="BF21" si="287">IF(BE21&gt;0, (FLOOR((0.2797*POWER((BE21*100-100),1.35)),1)),0)</f>
        <v>0</v>
      </c>
      <c r="BG21" s="110">
        <f t="shared" ref="BG21" si="288">BF21</f>
        <v>0</v>
      </c>
      <c r="BH21" s="95"/>
      <c r="BI21" s="109" t="str">
        <f>CONCATENATE($H21, " ",BH$1)</f>
        <v>M00 Jav</v>
      </c>
      <c r="BJ21" s="109">
        <f>VLOOKUP(BI21,LookupM!$A$1:$B$100,2)</f>
        <v>1</v>
      </c>
      <c r="BK21" s="109">
        <f t="shared" ref="BK21" si="289">FLOOR(BJ21*BH21,0.01)</f>
        <v>0</v>
      </c>
      <c r="BL21" s="109">
        <f t="shared" ref="BL21" si="290">IF(BK21&gt;0, (FLOOR((10.14*POWER((BK21-7),1.08)),1)),0)</f>
        <v>0</v>
      </c>
      <c r="BM21" s="110">
        <f t="shared" ref="BM21" si="291">BL21</f>
        <v>0</v>
      </c>
      <c r="BN21" s="100"/>
      <c r="BO21" s="311"/>
      <c r="BP21" s="109">
        <f t="shared" ref="BP21" si="292">BN21*60+BO21</f>
        <v>0</v>
      </c>
      <c r="BQ21" s="109" t="str">
        <f t="shared" ref="BQ21" si="293">CONCATENATE($H21, " ",BN$1)</f>
        <v>M00 1500</v>
      </c>
      <c r="BR21" s="109">
        <f>VLOOKUP(BQ21,LookupM!$A$1:$B$100,2)</f>
        <v>1</v>
      </c>
      <c r="BS21" s="109">
        <f t="shared" ref="BS21" si="294">CEILING(BR21*BP21,0.01)</f>
        <v>0</v>
      </c>
      <c r="BT21" s="109">
        <f t="shared" ref="BT21" si="295">IF(BS21&gt;0, (FLOOR((0.03768*POWER((480-BS21),1.85)),1)),0)</f>
        <v>0</v>
      </c>
      <c r="BU21" s="110">
        <f t="shared" ref="BU21" si="296">BT21</f>
        <v>0</v>
      </c>
      <c r="BV21" s="117"/>
      <c r="BW21" s="122">
        <f t="shared" ref="BW21" si="297">BU21+BM21+U21+AN21+AA21+AG21+AU21+BG21+BA21+O21</f>
        <v>1213</v>
      </c>
      <c r="BX21" s="318"/>
      <c r="BY21" s="88"/>
      <c r="BZ21" s="321"/>
    </row>
    <row r="22" spans="1:78" ht="11.65">
      <c r="A22" s="322">
        <v>9</v>
      </c>
      <c r="B22" s="330" t="s">
        <v>456</v>
      </c>
      <c r="C22" s="239"/>
      <c r="D22" s="248" t="s">
        <v>491</v>
      </c>
      <c r="E22" s="249" t="s">
        <v>492</v>
      </c>
      <c r="F22" s="157"/>
      <c r="G22" s="136" t="s">
        <v>338</v>
      </c>
      <c r="H22" s="128" t="s">
        <v>162</v>
      </c>
      <c r="I22" s="295">
        <v>12.5</v>
      </c>
      <c r="J22" s="93">
        <f t="shared" si="0"/>
        <v>12.74</v>
      </c>
      <c r="K22" s="62" t="str">
        <f>CONCATENATE($H22, " ",J$1)</f>
        <v>M00 100</v>
      </c>
      <c r="L22" s="62">
        <f>VLOOKUP(K22,LookupM!$A$1:$B$100,2)</f>
        <v>1</v>
      </c>
      <c r="M22" s="62">
        <f>CEILING(L22*J22,0.01)</f>
        <v>12.74</v>
      </c>
      <c r="N22" s="62">
        <f>IF(M22&gt;0, (FLOOR((25.4347*POWER((18-M22),1.81)),1)),0)</f>
        <v>513</v>
      </c>
      <c r="O22" s="129">
        <f>N22</f>
        <v>513</v>
      </c>
      <c r="P22" s="93"/>
      <c r="Q22" s="62" t="str">
        <f>CONCATENATE($H22, " ",P$1)</f>
        <v>M00 Long</v>
      </c>
      <c r="R22" s="62">
        <f>VLOOKUP(Q22,LookupM!$A$1:$B$100,2)</f>
        <v>1</v>
      </c>
      <c r="S22" s="62">
        <f>FLOOR(R22*P22,0.01)</f>
        <v>0</v>
      </c>
      <c r="T22" s="62">
        <f>IF(S22&gt;0, (FLOOR((0.14354*POWER((S22*100-220),1.4)),1)),0)</f>
        <v>0</v>
      </c>
      <c r="U22" s="129">
        <f>T22</f>
        <v>0</v>
      </c>
      <c r="V22" s="93"/>
      <c r="W22" s="62" t="str">
        <f>CONCATENATE($H22, " ",V$1)</f>
        <v>M00 Shot</v>
      </c>
      <c r="X22" s="62">
        <f>VLOOKUP(W22,LookupM!$A$1:$B$100,2)</f>
        <v>1</v>
      </c>
      <c r="Y22" s="62">
        <f>FLOOR(X22*V22,0.01)</f>
        <v>0</v>
      </c>
      <c r="Z22" s="62">
        <f>IF(Y22&gt;0, (FLOOR((51.39*POWER((Y22-1.5),1.05)),1)),0)</f>
        <v>0</v>
      </c>
      <c r="AA22" s="129">
        <f>Z22</f>
        <v>0</v>
      </c>
      <c r="AB22" s="93"/>
      <c r="AC22" s="62" t="str">
        <f>CONCATENATE($H22, " ",AB$1)</f>
        <v>M00 High</v>
      </c>
      <c r="AD22" s="62">
        <f>VLOOKUP(AC22,LookupM!$A$1:$B$100,2)</f>
        <v>1</v>
      </c>
      <c r="AE22" s="62">
        <f>FLOOR(AD22*AB22,0.01)</f>
        <v>0</v>
      </c>
      <c r="AF22" s="62">
        <f>IF(AE22&gt;0, (FLOOR((0.8465*POWER((AE22*100-75),1.42)),1)),0)</f>
        <v>0</v>
      </c>
      <c r="AG22" s="129">
        <f>AF22</f>
        <v>0</v>
      </c>
      <c r="AH22" s="295"/>
      <c r="AI22" s="93" t="b">
        <f t="shared" si="16"/>
        <v>0</v>
      </c>
      <c r="AJ22" s="62" t="str">
        <f>CONCATENATE($H22, " ",AI$1)</f>
        <v>M00 400</v>
      </c>
      <c r="AK22" s="62">
        <f>VLOOKUP(AJ22,LookupM!$A$1:$B$100,2)</f>
        <v>1</v>
      </c>
      <c r="AL22" s="62">
        <f>CEILING(AK22*AI22,0.01)</f>
        <v>0</v>
      </c>
      <c r="AM22" s="62">
        <f>IF(AL22&gt;0, (FLOOR((1.53775*POWER((82-AL22),1.81)),1)),0)</f>
        <v>0</v>
      </c>
      <c r="AN22" s="129">
        <f>AM22</f>
        <v>0</v>
      </c>
      <c r="AO22" s="295">
        <v>15.2</v>
      </c>
      <c r="AP22" s="93">
        <f t="shared" si="21"/>
        <v>15.44</v>
      </c>
      <c r="AQ22" s="127"/>
      <c r="AR22" s="127"/>
      <c r="AS22" s="127"/>
      <c r="AT22" s="127">
        <f>IF(AO22&gt;0, (VLOOKUP(AP22, LookupU17HG!$A$1:$B$1410,2)),0)</f>
        <v>439</v>
      </c>
      <c r="AU22" s="129">
        <f>AT22</f>
        <v>439</v>
      </c>
      <c r="AV22" s="93"/>
      <c r="AW22" s="62" t="str">
        <f>CONCATENATE($H22, " ",AV$1)</f>
        <v>M00 Disc</v>
      </c>
      <c r="AX22" s="62">
        <f>VLOOKUP(AW22,LookupM!$A$1:$B$100,2)</f>
        <v>1</v>
      </c>
      <c r="AY22" s="62">
        <f>FLOOR(AX22*AV22,0.01)</f>
        <v>0</v>
      </c>
      <c r="AZ22" s="62">
        <f>IF(AY22&gt;0, (FLOOR((12.91*POWER((AY22-4),1.1)),1)),0)</f>
        <v>0</v>
      </c>
      <c r="BA22" s="129">
        <f>AZ22</f>
        <v>0</v>
      </c>
      <c r="BB22" s="93">
        <v>3</v>
      </c>
      <c r="BC22" s="62" t="str">
        <f>CONCATENATE($H22, " ",BB$1)</f>
        <v>M00 Pole</v>
      </c>
      <c r="BD22" s="62">
        <f>VLOOKUP(BC22,LookupM!$A$1:$B$100,2)</f>
        <v>1</v>
      </c>
      <c r="BE22" s="62">
        <f>FLOOR(BD22*BB22,0.01)</f>
        <v>3</v>
      </c>
      <c r="BF22" s="62">
        <f>IF(BE22&gt;0, (FLOOR((0.2797*POWER((BE22*100-100),1.35)),1)),0)</f>
        <v>357</v>
      </c>
      <c r="BG22" s="129">
        <f>BF22</f>
        <v>357</v>
      </c>
      <c r="BH22" s="93"/>
      <c r="BI22" s="62" t="str">
        <f>CONCATENATE($H22, " ",BH$1)</f>
        <v>M00 Jav</v>
      </c>
      <c r="BJ22" s="62">
        <f>VLOOKUP(BI22,LookupM!$A$1:$B$100,2)</f>
        <v>1</v>
      </c>
      <c r="BK22" s="62">
        <f>FLOOR(BJ22*BH22,0.01)</f>
        <v>0</v>
      </c>
      <c r="BL22" s="62">
        <f>IF(BK22&gt;0, (FLOOR((10.14*POWER((BK22-7),1.08)),1)),0)</f>
        <v>0</v>
      </c>
      <c r="BM22" s="129">
        <f>BL22</f>
        <v>0</v>
      </c>
      <c r="BN22" s="99"/>
      <c r="BO22" s="297"/>
      <c r="BP22" s="62">
        <f>BN22*60+BO22</f>
        <v>0</v>
      </c>
      <c r="BQ22" s="62" t="str">
        <f>CONCATENATE($H22, " ",BN$1)</f>
        <v>M00 1500</v>
      </c>
      <c r="BR22" s="62">
        <f>VLOOKUP(BQ22,LookupM!$A$1:$B$100,2)</f>
        <v>1</v>
      </c>
      <c r="BS22" s="62">
        <f>CEILING(BR22*BP22,0.01)</f>
        <v>0</v>
      </c>
      <c r="BT22" s="62">
        <f>IF(BS22&gt;0, (FLOOR((0.03768*POWER((480-BS22),1.85)),1)),0)</f>
        <v>0</v>
      </c>
      <c r="BU22" s="129">
        <f>BT22</f>
        <v>0</v>
      </c>
      <c r="BV22" s="213"/>
      <c r="BW22" s="163">
        <f t="shared" ref="BW22:BW23" si="298">BU22+BM22+U22+AN22+AA22+AG22+AU22+BG22+BA22+O22</f>
        <v>1309</v>
      </c>
      <c r="BX22" s="316">
        <f>SUM(BW22:BW24)</f>
        <v>4303</v>
      </c>
      <c r="BY22" s="88"/>
      <c r="BZ22" s="319">
        <f>RANK(BX22,BX$3:BX$32,0)</f>
        <v>5</v>
      </c>
    </row>
    <row r="23" spans="1:78" ht="11.65">
      <c r="A23" s="323"/>
      <c r="B23" s="331"/>
      <c r="C23" s="240"/>
      <c r="D23" s="113" t="s">
        <v>443</v>
      </c>
      <c r="E23" s="102" t="s">
        <v>444</v>
      </c>
      <c r="F23" s="102"/>
      <c r="G23" s="137" t="s">
        <v>345</v>
      </c>
      <c r="H23" s="114" t="str">
        <f>VLOOKUP(G23,'Other specs'!$A$66:$B$77,2)</f>
        <v>M00</v>
      </c>
      <c r="I23" s="295"/>
      <c r="J23" s="93" t="b">
        <f t="shared" si="0"/>
        <v>0</v>
      </c>
      <c r="K23" s="102" t="str">
        <f t="shared" ref="K23" si="299">CONCATENATE($H23, " ",J$1)</f>
        <v>M00 100</v>
      </c>
      <c r="L23" s="102">
        <f>VLOOKUP(K23,LookupM!$A$1:$B$100,2)</f>
        <v>1</v>
      </c>
      <c r="M23" s="102">
        <f t="shared" ref="M23" si="300">CEILING(L23*J23,0.01)</f>
        <v>0</v>
      </c>
      <c r="N23" s="102">
        <f t="shared" ref="N23" si="301">IF(M23&gt;0, (FLOOR((25.4347*POWER((18-M23),1.81)),1)),0)</f>
        <v>0</v>
      </c>
      <c r="O23" s="108">
        <f t="shared" ref="O23" si="302">N23</f>
        <v>0</v>
      </c>
      <c r="P23" s="93"/>
      <c r="Q23" s="102" t="str">
        <f t="shared" ref="Q23" si="303">CONCATENATE($H23, " ",P$1)</f>
        <v>M00 Long</v>
      </c>
      <c r="R23" s="102">
        <f>VLOOKUP(Q23,LookupM!$A$1:$B$100,2)</f>
        <v>1</v>
      </c>
      <c r="S23" s="102">
        <f t="shared" ref="S23" si="304">FLOOR(R23*P23,0.01)</f>
        <v>0</v>
      </c>
      <c r="T23" s="102">
        <f t="shared" ref="T23" si="305">IF(S23&gt;0, (FLOOR((0.14354*POWER((S23*100-220),1.4)),1)),0)</f>
        <v>0</v>
      </c>
      <c r="U23" s="108">
        <f t="shared" ref="U23" si="306">T23</f>
        <v>0</v>
      </c>
      <c r="V23" s="93"/>
      <c r="W23" s="102" t="str">
        <f t="shared" ref="W23" si="307">CONCATENATE($H23, " ",V$1)</f>
        <v>M00 Shot</v>
      </c>
      <c r="X23" s="102">
        <f>VLOOKUP(W23,LookupM!$A$1:$B$100,2)</f>
        <v>1</v>
      </c>
      <c r="Y23" s="102">
        <f t="shared" ref="Y23" si="308">FLOOR(X23*V23,0.01)</f>
        <v>0</v>
      </c>
      <c r="Z23" s="102">
        <f t="shared" ref="Z23" si="309">IF(Y23&gt;0, (FLOOR((51.39*POWER((Y23-1.5),1.05)),1)),0)</f>
        <v>0</v>
      </c>
      <c r="AA23" s="108">
        <f t="shared" ref="AA23" si="310">Z23</f>
        <v>0</v>
      </c>
      <c r="AB23" s="93">
        <v>1.63</v>
      </c>
      <c r="AC23" s="102" t="str">
        <f t="shared" ref="AC23" si="311">CONCATENATE($H23, " ",AB$1)</f>
        <v>M00 High</v>
      </c>
      <c r="AD23" s="102">
        <f>VLOOKUP(AC23,LookupM!$A$1:$B$100,2)</f>
        <v>1</v>
      </c>
      <c r="AE23" s="102">
        <f t="shared" ref="AE23" si="312">FLOOR(AD23*AB23,0.01)</f>
        <v>1.6300000000000001</v>
      </c>
      <c r="AF23" s="102">
        <f t="shared" ref="AF23" si="313">IF(AE23&gt;0, (FLOOR((0.8465*POWER((AE23*100-75),1.42)),1)),0)</f>
        <v>488</v>
      </c>
      <c r="AG23" s="108">
        <f t="shared" ref="AG23" si="314">AF23</f>
        <v>488</v>
      </c>
      <c r="AH23" s="295">
        <v>64.2</v>
      </c>
      <c r="AI23" s="93">
        <f t="shared" si="16"/>
        <v>64.34</v>
      </c>
      <c r="AJ23" s="102" t="str">
        <f t="shared" ref="AJ23" si="315">CONCATENATE($H23, " ",AI$1)</f>
        <v>M00 400</v>
      </c>
      <c r="AK23" s="102">
        <f>VLOOKUP(AJ23,LookupM!$A$1:$B$100,2)</f>
        <v>1</v>
      </c>
      <c r="AL23" s="102">
        <f t="shared" ref="AL23" si="316">CEILING(AK23*AI23,0.01)</f>
        <v>64.34</v>
      </c>
      <c r="AM23" s="102">
        <f t="shared" ref="AM23" si="317">IF(AL23&gt;0, (FLOOR((1.53775*POWER((82-AL23),1.81)),1)),0)</f>
        <v>277</v>
      </c>
      <c r="AN23" s="108">
        <f t="shared" ref="AN23" si="318">AM23</f>
        <v>277</v>
      </c>
      <c r="AO23" s="307"/>
      <c r="AP23" s="288" t="b">
        <f t="shared" si="21"/>
        <v>0</v>
      </c>
      <c r="AQ23" s="102" t="str">
        <f t="shared" ref="AQ23" si="319">CONCATENATE($H23, " ",AP$1)</f>
        <v>M00 Hurd</v>
      </c>
      <c r="AR23" s="102">
        <f>VLOOKUP(AQ23,LookupM!$A$1:$B$100,2)</f>
        <v>1</v>
      </c>
      <c r="AS23" s="102">
        <f t="shared" ref="AS23" si="320">CEILING(AR23*AP23,0.01)</f>
        <v>0</v>
      </c>
      <c r="AT23" s="102">
        <f t="shared" ref="AT23" si="321">IF(AS23&gt;0, (FLOOR((5.74352*POWER((28.5-AS23),1.92)),1)),0)</f>
        <v>0</v>
      </c>
      <c r="AU23" s="108">
        <f t="shared" ref="AU23" si="322">AT23</f>
        <v>0</v>
      </c>
      <c r="AV23" s="93"/>
      <c r="AW23" s="102" t="str">
        <f t="shared" ref="AW23" si="323">CONCATENATE($H23, " ",AV$1)</f>
        <v>M00 Disc</v>
      </c>
      <c r="AX23" s="102">
        <f>VLOOKUP(AW23,LookupM!$A$1:$B$100,2)</f>
        <v>1</v>
      </c>
      <c r="AY23" s="102">
        <f t="shared" ref="AY23" si="324">FLOOR(AX23*AV23,0.01)</f>
        <v>0</v>
      </c>
      <c r="AZ23" s="102">
        <f t="shared" ref="AZ23" si="325">IF(AY23&gt;0, (FLOOR((12.91*POWER((AY23-4),1.1)),1)),0)</f>
        <v>0</v>
      </c>
      <c r="BA23" s="108">
        <f t="shared" ref="BA23" si="326">AZ23</f>
        <v>0</v>
      </c>
      <c r="BB23" s="93"/>
      <c r="BC23" s="102" t="str">
        <f t="shared" ref="BC23" si="327">CONCATENATE($H23, " ",BB$1)</f>
        <v>M00 Pole</v>
      </c>
      <c r="BD23" s="102">
        <f>VLOOKUP(BC23,LookupM!$A$1:$B$100,2)</f>
        <v>1</v>
      </c>
      <c r="BE23" s="102">
        <f t="shared" ref="BE23" si="328">FLOOR(BD23*BB23,0.01)</f>
        <v>0</v>
      </c>
      <c r="BF23" s="102">
        <f t="shared" ref="BF23" si="329">IF(BE23&gt;0, (FLOOR((0.2797*POWER((BE23*100-100),1.35)),1)),0)</f>
        <v>0</v>
      </c>
      <c r="BG23" s="108">
        <f t="shared" ref="BG23" si="330">BF23</f>
        <v>0</v>
      </c>
      <c r="BH23" s="93">
        <v>37.04</v>
      </c>
      <c r="BI23" s="102" t="str">
        <f t="shared" ref="BI23" si="331">CONCATENATE($H23, " ",BH$1)</f>
        <v>M00 Jav</v>
      </c>
      <c r="BJ23" s="102">
        <f>VLOOKUP(BI23,LookupM!$A$1:$B$100,2)</f>
        <v>1</v>
      </c>
      <c r="BK23" s="102">
        <f t="shared" ref="BK23" si="332">FLOOR(BJ23*BH23,0.01)</f>
        <v>37.04</v>
      </c>
      <c r="BL23" s="102">
        <f t="shared" ref="BL23" si="333">IF(BK23&gt;0, (FLOOR((10.14*POWER((BK23-7),1.08)),1)),0)</f>
        <v>399</v>
      </c>
      <c r="BM23" s="108">
        <f t="shared" ref="BM23" si="334">BL23</f>
        <v>399</v>
      </c>
      <c r="BN23" s="99">
        <v>5</v>
      </c>
      <c r="BO23" s="297">
        <v>3.1</v>
      </c>
      <c r="BP23" s="102">
        <f t="shared" ref="BP23" si="335">BN23*60+BO23</f>
        <v>303.10000000000002</v>
      </c>
      <c r="BQ23" s="102" t="str">
        <f t="shared" ref="BQ23" si="336">CONCATENATE($H23, " ",BN$1)</f>
        <v>M00 1500</v>
      </c>
      <c r="BR23" s="102">
        <f>VLOOKUP(BQ23,LookupM!$A$1:$B$100,2)</f>
        <v>1</v>
      </c>
      <c r="BS23" s="102">
        <f t="shared" ref="BS23" si="337">CEILING(BR23*BP23,0.01)</f>
        <v>303.10000000000002</v>
      </c>
      <c r="BT23" s="102">
        <f t="shared" ref="BT23" si="338">IF(BS23&gt;0, (FLOOR((0.03768*POWER((480-BS23),1.85)),1)),0)</f>
        <v>542</v>
      </c>
      <c r="BU23" s="108">
        <f t="shared" ref="BU23" si="339">BT23</f>
        <v>542</v>
      </c>
      <c r="BV23" s="88"/>
      <c r="BW23" s="121">
        <f t="shared" si="298"/>
        <v>1706</v>
      </c>
      <c r="BX23" s="317"/>
      <c r="BY23" s="88"/>
      <c r="BZ23" s="320"/>
    </row>
    <row r="24" spans="1:78" ht="12" thickBot="1">
      <c r="A24" s="324"/>
      <c r="B24" s="332"/>
      <c r="C24" s="241"/>
      <c r="D24" s="115" t="s">
        <v>508</v>
      </c>
      <c r="E24" s="109" t="s">
        <v>402</v>
      </c>
      <c r="F24" s="109"/>
      <c r="G24" s="138" t="s">
        <v>165</v>
      </c>
      <c r="H24" s="116" t="str">
        <f>VLOOKUP(G24,'Other specs'!$A$66:$B$77,2)</f>
        <v>M45</v>
      </c>
      <c r="I24" s="302"/>
      <c r="J24" s="95" t="b">
        <f t="shared" si="0"/>
        <v>0</v>
      </c>
      <c r="K24" s="109" t="str">
        <f>CONCATENATE($H24, " ",J$1)</f>
        <v>M45 100</v>
      </c>
      <c r="L24" s="109">
        <f>VLOOKUP(K24,LookupM!$A$1:$B$100,2)</f>
        <v>0.9345</v>
      </c>
      <c r="M24" s="109">
        <f t="shared" ref="M24" si="340">CEILING(L24*J24,0.01)</f>
        <v>0</v>
      </c>
      <c r="N24" s="109">
        <f t="shared" ref="N24" si="341">IF(M24&gt;0, (FLOOR((25.4347*POWER((18-M24),1.81)),1)),0)</f>
        <v>0</v>
      </c>
      <c r="O24" s="110">
        <f t="shared" ref="O24" si="342">N24</f>
        <v>0</v>
      </c>
      <c r="P24" s="95">
        <v>4.43</v>
      </c>
      <c r="Q24" s="109" t="str">
        <f>CONCATENATE($H24, " ",P$1)</f>
        <v>M45 Long</v>
      </c>
      <c r="R24" s="109">
        <f>VLOOKUP(Q24,LookupM!$A$1:$B$100,2)</f>
        <v>1.1608000000000001</v>
      </c>
      <c r="S24" s="109">
        <f t="shared" ref="S24" si="343">FLOOR(R24*P24,0.01)</f>
        <v>5.14</v>
      </c>
      <c r="T24" s="109">
        <f t="shared" ref="T24" si="344">IF(S24&gt;0, (FLOOR((0.14354*POWER((S24*100-220),1.4)),1)),0)</f>
        <v>409</v>
      </c>
      <c r="U24" s="110">
        <f t="shared" ref="U24" si="345">T24</f>
        <v>409</v>
      </c>
      <c r="V24" s="95">
        <v>7.63</v>
      </c>
      <c r="W24" s="109" t="str">
        <f>CONCATENATE($H24, " ",V$1)</f>
        <v>M45 Shot</v>
      </c>
      <c r="X24" s="109">
        <f>VLOOKUP(W24,LookupM!$A$1:$B$100,2)</f>
        <v>1.1867000000000001</v>
      </c>
      <c r="Y24" s="109">
        <f t="shared" ref="Y24" si="346">FLOOR(X24*V24,0.01)</f>
        <v>9.0500000000000007</v>
      </c>
      <c r="Z24" s="109">
        <f t="shared" ref="Z24" si="347">IF(Y24&gt;0, (FLOOR((51.39*POWER((Y24-1.5),1.05)),1)),0)</f>
        <v>429</v>
      </c>
      <c r="AA24" s="110">
        <f t="shared" ref="AA24" si="348">Z24</f>
        <v>429</v>
      </c>
      <c r="AB24" s="95"/>
      <c r="AC24" s="109" t="str">
        <f>CONCATENATE($H24, " ",AB$1)</f>
        <v>M45 High</v>
      </c>
      <c r="AD24" s="109">
        <f>VLOOKUP(AC24,LookupM!$A$1:$B$100,2)</f>
        <v>1.1158999999999999</v>
      </c>
      <c r="AE24" s="109">
        <f t="shared" ref="AE24" si="349">FLOOR(AD24*AB24,0.01)</f>
        <v>0</v>
      </c>
      <c r="AF24" s="109">
        <f t="shared" ref="AF24" si="350">IF(AE24&gt;0, (FLOOR((0.8465*POWER((AE24*100-75),1.42)),1)),0)</f>
        <v>0</v>
      </c>
      <c r="AG24" s="110">
        <f t="shared" ref="AG24" si="351">AF24</f>
        <v>0</v>
      </c>
      <c r="AH24" s="302"/>
      <c r="AI24" s="95" t="b">
        <f t="shared" si="16"/>
        <v>0</v>
      </c>
      <c r="AJ24" s="109" t="str">
        <f>CONCATENATE($H24, " ",AI$1)</f>
        <v>M45 400</v>
      </c>
      <c r="AK24" s="109">
        <f>VLOOKUP(AJ24,LookupM!$A$1:$B$100,2)</f>
        <v>0.92079999999999995</v>
      </c>
      <c r="AL24" s="109">
        <f t="shared" ref="AL24" si="352">CEILING(AK24*AI24,0.01)</f>
        <v>0</v>
      </c>
      <c r="AM24" s="109">
        <f t="shared" ref="AM24" si="353">IF(AL24&gt;0, (FLOOR((1.53775*POWER((82-AL24),1.81)),1)),0)</f>
        <v>0</v>
      </c>
      <c r="AN24" s="110">
        <f t="shared" ref="AN24" si="354">AM24</f>
        <v>0</v>
      </c>
      <c r="AO24" s="308"/>
      <c r="AP24" s="289" t="b">
        <f t="shared" si="21"/>
        <v>0</v>
      </c>
      <c r="AQ24" s="109" t="str">
        <f>CONCATENATE($H24, " ",AP$1)</f>
        <v>M45 Hurd</v>
      </c>
      <c r="AR24" s="109">
        <f>VLOOKUP(AQ24,LookupM!$A$1:$B$100,2)</f>
        <v>0.9244</v>
      </c>
      <c r="AS24" s="109">
        <f t="shared" ref="AS24" si="355">CEILING(AR24*AP24,0.01)</f>
        <v>0</v>
      </c>
      <c r="AT24" s="109">
        <f t="shared" ref="AT24" si="356">IF(AS24&gt;0, (FLOOR((5.74352*POWER((28.5-AS24),1.92)),1)),0)</f>
        <v>0</v>
      </c>
      <c r="AU24" s="110">
        <f t="shared" ref="AU24" si="357">AT24</f>
        <v>0</v>
      </c>
      <c r="AV24" s="95">
        <v>26.97</v>
      </c>
      <c r="AW24" s="109" t="str">
        <f>CONCATENATE($H24, " ",AV$1)</f>
        <v>M45 Disc</v>
      </c>
      <c r="AX24" s="109">
        <f>VLOOKUP(AW24,LookupM!$A$1:$B$100,2)</f>
        <v>1.0855999999999999</v>
      </c>
      <c r="AY24" s="109">
        <f t="shared" ref="AY24" si="358">FLOOR(AX24*AV24,0.01)</f>
        <v>29.27</v>
      </c>
      <c r="AZ24" s="109">
        <f t="shared" ref="AZ24" si="359">IF(AY24&gt;0, (FLOOR((12.91*POWER((AY24-4),1.1)),1)),0)</f>
        <v>450</v>
      </c>
      <c r="BA24" s="110">
        <f t="shared" ref="BA24" si="360">AZ24</f>
        <v>450</v>
      </c>
      <c r="BB24" s="95"/>
      <c r="BC24" s="109" t="str">
        <f>CONCATENATE($H24, " ",BB$1)</f>
        <v>M45 Pole</v>
      </c>
      <c r="BD24" s="109">
        <f>VLOOKUP(BC24,LookupM!$A$1:$B$100,2)</f>
        <v>1.1351</v>
      </c>
      <c r="BE24" s="109">
        <f t="shared" ref="BE24" si="361">FLOOR(BD24*BB24,0.01)</f>
        <v>0</v>
      </c>
      <c r="BF24" s="109">
        <f t="shared" ref="BF24" si="362">IF(BE24&gt;0, (FLOOR((0.2797*POWER((BE24*100-100),1.35)),1)),0)</f>
        <v>0</v>
      </c>
      <c r="BG24" s="110">
        <f t="shared" ref="BG24" si="363">BF24</f>
        <v>0</v>
      </c>
      <c r="BH24" s="95"/>
      <c r="BI24" s="109" t="str">
        <f>CONCATENATE($H24, " ",BH$1)</f>
        <v>M45 Jav</v>
      </c>
      <c r="BJ24" s="109">
        <f>VLOOKUP(BI24,LookupM!$A$1:$B$100,2)</f>
        <v>1.2110000000000001</v>
      </c>
      <c r="BK24" s="109">
        <f t="shared" ref="BK24" si="364">FLOOR(BJ24*BH24,0.01)</f>
        <v>0</v>
      </c>
      <c r="BL24" s="109">
        <f t="shared" ref="BL24" si="365">IF(BK24&gt;0, (FLOOR((10.14*POWER((BK24-7),1.08)),1)),0)</f>
        <v>0</v>
      </c>
      <c r="BM24" s="110">
        <f t="shared" ref="BM24" si="366">BL24</f>
        <v>0</v>
      </c>
      <c r="BN24" s="100"/>
      <c r="BO24" s="311"/>
      <c r="BP24" s="109">
        <f t="shared" ref="BP24" si="367">BN24*60+BO24</f>
        <v>0</v>
      </c>
      <c r="BQ24" s="109" t="str">
        <f t="shared" ref="BQ24:BQ27" si="368">CONCATENATE($H24, " ",BN$1)</f>
        <v>M45 1500</v>
      </c>
      <c r="BR24" s="109">
        <f>VLOOKUP(BQ24,LookupM!$A$1:$B$100,2)</f>
        <v>0.92059999999999997</v>
      </c>
      <c r="BS24" s="109">
        <f t="shared" ref="BS24" si="369">CEILING(BR24*BP24,0.01)</f>
        <v>0</v>
      </c>
      <c r="BT24" s="109">
        <f t="shared" ref="BT24" si="370">IF(BS24&gt;0, (FLOOR((0.03768*POWER((480-BS24),1.85)),1)),0)</f>
        <v>0</v>
      </c>
      <c r="BU24" s="110">
        <f t="shared" ref="BU24" si="371">BT24</f>
        <v>0</v>
      </c>
      <c r="BV24" s="117"/>
      <c r="BW24" s="122">
        <f t="shared" ref="BW24:BW27" si="372">BU24+BM24+U24+AN24+AA24+AG24+AU24+BG24+BA24+O24</f>
        <v>1288</v>
      </c>
      <c r="BX24" s="318"/>
      <c r="BY24" s="88"/>
      <c r="BZ24" s="321"/>
    </row>
    <row r="25" spans="1:78" ht="11.65">
      <c r="A25" s="322">
        <v>10</v>
      </c>
      <c r="B25" s="330" t="s">
        <v>457</v>
      </c>
      <c r="C25" s="239"/>
      <c r="D25" s="156" t="s">
        <v>511</v>
      </c>
      <c r="E25" s="157" t="s">
        <v>512</v>
      </c>
      <c r="F25" s="157"/>
      <c r="G25" s="162" t="s">
        <v>346</v>
      </c>
      <c r="H25" s="158" t="str">
        <f>VLOOKUP(G25,'Other specs'!$A$66:$B$77,2)</f>
        <v>M00</v>
      </c>
      <c r="I25" s="294"/>
      <c r="J25" s="92" t="b">
        <f t="shared" si="0"/>
        <v>0</v>
      </c>
      <c r="K25" s="157" t="str">
        <f t="shared" ref="K25:K27" si="373">CONCATENATE($H25, " ",J$1)</f>
        <v>M00 100</v>
      </c>
      <c r="L25" s="157">
        <f>VLOOKUP(K25,LookupM!$A$1:$B$100,2)</f>
        <v>1</v>
      </c>
      <c r="M25" s="157">
        <f>CEILING(L25*J25,0.01)</f>
        <v>0</v>
      </c>
      <c r="N25" s="157">
        <f>IF(M25&gt;0, (FLOOR((25.4347*POWER((18-M25),1.81)),1)),0)</f>
        <v>0</v>
      </c>
      <c r="O25" s="159">
        <f>N25</f>
        <v>0</v>
      </c>
      <c r="P25" s="92"/>
      <c r="Q25" s="157" t="str">
        <f t="shared" ref="Q25:Q27" si="374">CONCATENATE($H25, " ",P$1)</f>
        <v>M00 Long</v>
      </c>
      <c r="R25" s="157">
        <f>VLOOKUP(Q25,LookupM!$A$1:$B$100,2)</f>
        <v>1</v>
      </c>
      <c r="S25" s="157">
        <f>FLOOR(R25*P25,0.01)</f>
        <v>0</v>
      </c>
      <c r="T25" s="157">
        <f>IF(S25&gt;0, (FLOOR((0.14354*POWER((S25*100-220),1.4)),1)),0)</f>
        <v>0</v>
      </c>
      <c r="U25" s="159">
        <f>T25</f>
        <v>0</v>
      </c>
      <c r="V25" s="92"/>
      <c r="W25" s="157" t="str">
        <f t="shared" ref="W25:W27" si="375">CONCATENATE($H25, " ",V$1)</f>
        <v>M00 Shot</v>
      </c>
      <c r="X25" s="157">
        <f>VLOOKUP(W25,LookupM!$A$1:$B$100,2)</f>
        <v>1</v>
      </c>
      <c r="Y25" s="157">
        <f>FLOOR(X25*V25,0.01)</f>
        <v>0</v>
      </c>
      <c r="Z25" s="157">
        <f>IF(Y25&gt;0, (FLOOR((51.39*POWER((Y25-1.5),1.05)),1)),0)</f>
        <v>0</v>
      </c>
      <c r="AA25" s="159">
        <f>Z25</f>
        <v>0</v>
      </c>
      <c r="AB25" s="92">
        <v>1.7</v>
      </c>
      <c r="AC25" s="157" t="str">
        <f t="shared" ref="AC25:AC27" si="376">CONCATENATE($H25, " ",AB$1)</f>
        <v>M00 High</v>
      </c>
      <c r="AD25" s="157">
        <f>VLOOKUP(AC25,LookupM!$A$1:$B$100,2)</f>
        <v>1</v>
      </c>
      <c r="AE25" s="157">
        <f>FLOOR(AD25*AB25,0.01)</f>
        <v>1.7</v>
      </c>
      <c r="AF25" s="157">
        <f>IF(AE25&gt;0, (FLOOR((0.8465*POWER((AE25*100-75),1.42)),1)),0)</f>
        <v>544</v>
      </c>
      <c r="AG25" s="159">
        <f>AF25</f>
        <v>544</v>
      </c>
      <c r="AH25" s="294"/>
      <c r="AI25" s="92" t="b">
        <f t="shared" si="16"/>
        <v>0</v>
      </c>
      <c r="AJ25" s="157" t="str">
        <f t="shared" ref="AJ25:AJ27" si="377">CONCATENATE($H25, " ",AI$1)</f>
        <v>M00 400</v>
      </c>
      <c r="AK25" s="157">
        <f>VLOOKUP(AJ25,LookupM!$A$1:$B$100,2)</f>
        <v>1</v>
      </c>
      <c r="AL25" s="157">
        <f>CEILING(AK25*AI25,0.01)</f>
        <v>0</v>
      </c>
      <c r="AM25" s="157">
        <f>IF(AL25&gt;0, (FLOOR((1.53775*POWER((82-AL25),1.81)),1)),0)</f>
        <v>0</v>
      </c>
      <c r="AN25" s="159">
        <f>AM25</f>
        <v>0</v>
      </c>
      <c r="AO25" s="312"/>
      <c r="AP25" s="92" t="b">
        <f t="shared" si="21"/>
        <v>0</v>
      </c>
      <c r="AQ25" s="157" t="str">
        <f t="shared" ref="AQ25:AQ27" si="378">CONCATENATE($H25, " ",AP$1)</f>
        <v>M00 Hurd</v>
      </c>
      <c r="AR25" s="157">
        <f>VLOOKUP(AQ25,LookupM!$A$1:$B$100,2)</f>
        <v>1</v>
      </c>
      <c r="AS25" s="157">
        <f>CEILING(AR25*AP25,0.01)</f>
        <v>0</v>
      </c>
      <c r="AT25" s="157">
        <f>IF(AS25&gt;0, (FLOOR((5.74352*POWER((28.5-AS25),1.92)),1)),0)</f>
        <v>0</v>
      </c>
      <c r="AU25" s="159">
        <f>AT25</f>
        <v>0</v>
      </c>
      <c r="AV25" s="92"/>
      <c r="AW25" s="157" t="str">
        <f t="shared" ref="AW25:AW27" si="379">CONCATENATE($H25, " ",AV$1)</f>
        <v>M00 Disc</v>
      </c>
      <c r="AX25" s="157">
        <f>VLOOKUP(AW25,LookupM!$A$1:$B$100,2)</f>
        <v>1</v>
      </c>
      <c r="AY25" s="157">
        <f>FLOOR(AX25*AV25,0.01)</f>
        <v>0</v>
      </c>
      <c r="AZ25" s="157">
        <f>IF(AY25&gt;0, (FLOOR((12.91*POWER((AY25-4),1.1)),1)),0)</f>
        <v>0</v>
      </c>
      <c r="BA25" s="159">
        <f>AZ25</f>
        <v>0</v>
      </c>
      <c r="BB25" s="92"/>
      <c r="BC25" s="157" t="str">
        <f t="shared" ref="BC25:BC27" si="380">CONCATENATE($H25, " ",BB$1)</f>
        <v>M00 Pole</v>
      </c>
      <c r="BD25" s="157">
        <f>VLOOKUP(BC25,LookupM!$A$1:$B$100,2)</f>
        <v>1</v>
      </c>
      <c r="BE25" s="157">
        <f>FLOOR(BD25*BB25,0.01)</f>
        <v>0</v>
      </c>
      <c r="BF25" s="157">
        <f>IF(BE25&gt;0, (FLOOR((0.2797*POWER((BE25*100-100),1.35)),1)),0)</f>
        <v>0</v>
      </c>
      <c r="BG25" s="159">
        <f>BF25</f>
        <v>0</v>
      </c>
      <c r="BH25" s="92"/>
      <c r="BI25" s="157" t="str">
        <f t="shared" ref="BI25:BI27" si="381">CONCATENATE($H25, " ",BH$1)</f>
        <v>M00 Jav</v>
      </c>
      <c r="BJ25" s="157">
        <f>VLOOKUP(BI25,LookupM!$A$1:$B$100,2)</f>
        <v>1</v>
      </c>
      <c r="BK25" s="157">
        <f>FLOOR(BJ25*BH25,0.01)</f>
        <v>0</v>
      </c>
      <c r="BL25" s="157">
        <f>IF(BK25&gt;0, (FLOOR((10.14*POWER((BK25-7),1.08)),1)),0)</f>
        <v>0</v>
      </c>
      <c r="BM25" s="159">
        <f>BL25</f>
        <v>0</v>
      </c>
      <c r="BN25" s="97"/>
      <c r="BO25" s="296"/>
      <c r="BP25" s="157">
        <f>BN25*60+BO25</f>
        <v>0</v>
      </c>
      <c r="BQ25" s="157" t="str">
        <f t="shared" si="368"/>
        <v>M00 1500</v>
      </c>
      <c r="BR25" s="157">
        <f>VLOOKUP(BQ25,LookupM!$A$1:$B$100,2)</f>
        <v>1</v>
      </c>
      <c r="BS25" s="157">
        <f>CEILING(BR25*BP25,0.01)</f>
        <v>0</v>
      </c>
      <c r="BT25" s="157">
        <f>IF(BS25&gt;0, (FLOOR((0.03768*POWER((480-BS25),1.85)),1)),0)</f>
        <v>0</v>
      </c>
      <c r="BU25" s="159">
        <f>BT25</f>
        <v>0</v>
      </c>
      <c r="BV25" s="213"/>
      <c r="BW25" s="163">
        <f t="shared" si="372"/>
        <v>544</v>
      </c>
      <c r="BX25" s="316">
        <f>SUM(BW25:BW28)</f>
        <v>5649</v>
      </c>
      <c r="BY25" s="88"/>
      <c r="BZ25" s="319">
        <f>RANK(BX25,BX$3:BX$32,0)</f>
        <v>2</v>
      </c>
    </row>
    <row r="26" spans="1:78" ht="11.65">
      <c r="A26" s="323"/>
      <c r="B26" s="331"/>
      <c r="C26" s="240"/>
      <c r="D26" s="113" t="s">
        <v>422</v>
      </c>
      <c r="E26" s="102" t="s">
        <v>424</v>
      </c>
      <c r="F26" s="102"/>
      <c r="G26" s="137" t="s">
        <v>164</v>
      </c>
      <c r="H26" s="114" t="str">
        <f>VLOOKUP(G26,'Other specs'!$A$66:$B$77,2)</f>
        <v>M40</v>
      </c>
      <c r="I26" s="295"/>
      <c r="J26" s="93" t="b">
        <f t="shared" si="0"/>
        <v>0</v>
      </c>
      <c r="K26" s="102" t="str">
        <f t="shared" si="373"/>
        <v>M40 100</v>
      </c>
      <c r="L26" s="102">
        <f>VLOOKUP(K26,LookupM!$A$1:$B$100,2)</f>
        <v>0.96679999999999999</v>
      </c>
      <c r="M26" s="102">
        <f t="shared" ref="M26" si="382">CEILING(L26*J26,0.01)</f>
        <v>0</v>
      </c>
      <c r="N26" s="102">
        <f t="shared" ref="N26" si="383">IF(M26&gt;0, (FLOOR((25.4347*POWER((18-M26),1.81)),1)),0)</f>
        <v>0</v>
      </c>
      <c r="O26" s="108">
        <f t="shared" ref="O26" si="384">N26</f>
        <v>0</v>
      </c>
      <c r="P26" s="93">
        <v>5.17</v>
      </c>
      <c r="Q26" s="102" t="str">
        <f t="shared" si="374"/>
        <v>M40 Long</v>
      </c>
      <c r="R26" s="102">
        <f>VLOOKUP(Q26,LookupM!$A$1:$B$100,2)</f>
        <v>1.0972</v>
      </c>
      <c r="S26" s="102">
        <f t="shared" ref="S26" si="385">FLOOR(R26*P26,0.01)</f>
        <v>5.67</v>
      </c>
      <c r="T26" s="102">
        <f t="shared" ref="T26" si="386">IF(S26&gt;0, (FLOOR((0.14354*POWER((S26*100-220),1.4)),1)),0)</f>
        <v>516</v>
      </c>
      <c r="U26" s="108">
        <f t="shared" ref="U26" si="387">T26</f>
        <v>516</v>
      </c>
      <c r="V26" s="93">
        <v>11.04</v>
      </c>
      <c r="W26" s="102" t="str">
        <f t="shared" si="375"/>
        <v>M40 Shot</v>
      </c>
      <c r="X26" s="102">
        <f>VLOOKUP(W26,LookupM!$A$1:$B$100,2)</f>
        <v>1.1125</v>
      </c>
      <c r="Y26" s="102">
        <f t="shared" ref="Y26" si="388">FLOOR(X26*V26,0.01)</f>
        <v>12.280000000000001</v>
      </c>
      <c r="Z26" s="102">
        <f t="shared" ref="Z26" si="389">IF(Y26&gt;0, (FLOOR((51.39*POWER((Y26-1.5),1.05)),1)),0)</f>
        <v>623</v>
      </c>
      <c r="AA26" s="108">
        <f t="shared" ref="AA26" si="390">Z26</f>
        <v>623</v>
      </c>
      <c r="AB26" s="93"/>
      <c r="AC26" s="102" t="str">
        <f t="shared" si="376"/>
        <v>M40 High</v>
      </c>
      <c r="AD26" s="102">
        <f>VLOOKUP(AC26,LookupM!$A$1:$B$100,2)</f>
        <v>1.0630999999999999</v>
      </c>
      <c r="AE26" s="102">
        <f t="shared" ref="AE26" si="391">FLOOR(AD26*AB26,0.01)</f>
        <v>0</v>
      </c>
      <c r="AF26" s="102">
        <f t="shared" ref="AF26" si="392">IF(AE26&gt;0, (FLOOR((0.8465*POWER((AE26*100-75),1.42)),1)),0)</f>
        <v>0</v>
      </c>
      <c r="AG26" s="108">
        <f t="shared" ref="AG26" si="393">AF26</f>
        <v>0</v>
      </c>
      <c r="AH26" s="295"/>
      <c r="AI26" s="93" t="b">
        <f t="shared" si="16"/>
        <v>0</v>
      </c>
      <c r="AJ26" s="102" t="str">
        <f t="shared" si="377"/>
        <v>M40 400</v>
      </c>
      <c r="AK26" s="102">
        <f>VLOOKUP(AJ26,LookupM!$A$1:$B$100,2)</f>
        <v>0.95130000000000003</v>
      </c>
      <c r="AL26" s="102">
        <f t="shared" ref="AL26" si="394">CEILING(AK26*AI26,0.01)</f>
        <v>0</v>
      </c>
      <c r="AM26" s="102">
        <f t="shared" ref="AM26" si="395">IF(AL26&gt;0, (FLOOR((1.53775*POWER((82-AL26),1.81)),1)),0)</f>
        <v>0</v>
      </c>
      <c r="AN26" s="108">
        <f t="shared" ref="AN26" si="396">AM26</f>
        <v>0</v>
      </c>
      <c r="AO26" s="313"/>
      <c r="AP26" s="93" t="b">
        <f t="shared" si="21"/>
        <v>0</v>
      </c>
      <c r="AQ26" s="102" t="str">
        <f t="shared" si="378"/>
        <v>M40 Hurd</v>
      </c>
      <c r="AR26" s="102">
        <f>VLOOKUP(AQ26,LookupM!$A$1:$B$100,2)</f>
        <v>0.96089999999999998</v>
      </c>
      <c r="AS26" s="102">
        <f t="shared" ref="AS26" si="397">CEILING(AR26*AP26,0.01)</f>
        <v>0</v>
      </c>
      <c r="AT26" s="102">
        <f t="shared" ref="AT26" si="398">IF(AS26&gt;0, (FLOOR((5.74352*POWER((28.5-AS26),1.92)),1)),0)</f>
        <v>0</v>
      </c>
      <c r="AU26" s="108">
        <f t="shared" ref="AU26" si="399">AT26</f>
        <v>0</v>
      </c>
      <c r="AV26" s="93">
        <v>31.72</v>
      </c>
      <c r="AW26" s="102" t="str">
        <f t="shared" si="379"/>
        <v>M40 Disc</v>
      </c>
      <c r="AX26" s="102">
        <f>VLOOKUP(AW26,LookupM!$A$1:$B$100,2)</f>
        <v>1.0186999999999999</v>
      </c>
      <c r="AY26" s="102">
        <f t="shared" ref="AY26" si="400">FLOOR(AX26*AV26,0.01)</f>
        <v>32.31</v>
      </c>
      <c r="AZ26" s="102">
        <f t="shared" ref="AZ26" si="401">IF(AY26&gt;0, (FLOOR((12.91*POWER((AY26-4),1.1)),1)),0)</f>
        <v>510</v>
      </c>
      <c r="BA26" s="108">
        <f t="shared" ref="BA26" si="402">AZ26</f>
        <v>510</v>
      </c>
      <c r="BB26" s="93">
        <v>3.4</v>
      </c>
      <c r="BC26" s="102" t="str">
        <f t="shared" si="380"/>
        <v>M40 Pole</v>
      </c>
      <c r="BD26" s="102">
        <f>VLOOKUP(BC26,LookupM!$A$1:$B$100,2)</f>
        <v>1.0708</v>
      </c>
      <c r="BE26" s="102">
        <f t="shared" ref="BE26" si="403">FLOOR(BD26*BB26,0.01)</f>
        <v>3.64</v>
      </c>
      <c r="BF26" s="102">
        <f t="shared" ref="BF26" si="404">IF(BE26&gt;0, (FLOOR((0.2797*POWER((BE26*100-100),1.35)),1)),0)</f>
        <v>519</v>
      </c>
      <c r="BG26" s="108">
        <f t="shared" ref="BG26" si="405">BF26</f>
        <v>519</v>
      </c>
      <c r="BH26" s="93"/>
      <c r="BI26" s="102" t="str">
        <f t="shared" si="381"/>
        <v>M40 Jav</v>
      </c>
      <c r="BJ26" s="102">
        <f>VLOOKUP(BI26,LookupM!$A$1:$B$100,2)</f>
        <v>1.1217999999999999</v>
      </c>
      <c r="BK26" s="102">
        <f t="shared" ref="BK26" si="406">FLOOR(BJ26*BH26,0.01)</f>
        <v>0</v>
      </c>
      <c r="BL26" s="102">
        <f t="shared" ref="BL26" si="407">IF(BK26&gt;0, (FLOOR((10.14*POWER((BK26-7),1.08)),1)),0)</f>
        <v>0</v>
      </c>
      <c r="BM26" s="108">
        <f t="shared" ref="BM26" si="408">BL26</f>
        <v>0</v>
      </c>
      <c r="BN26" s="99"/>
      <c r="BO26" s="297"/>
      <c r="BP26" s="102">
        <f t="shared" ref="BP26" si="409">BN26*60+BO26</f>
        <v>0</v>
      </c>
      <c r="BQ26" s="102" t="str">
        <f t="shared" si="368"/>
        <v>M40 1500</v>
      </c>
      <c r="BR26" s="102">
        <f>VLOOKUP(BQ26,LookupM!$A$1:$B$100,2)</f>
        <v>0.95320000000000005</v>
      </c>
      <c r="BS26" s="102">
        <f t="shared" ref="BS26" si="410">CEILING(BR26*BP26,0.01)</f>
        <v>0</v>
      </c>
      <c r="BT26" s="102">
        <f t="shared" ref="BT26" si="411">IF(BS26&gt;0, (FLOOR((0.03768*POWER((480-BS26),1.85)),1)),0)</f>
        <v>0</v>
      </c>
      <c r="BU26" s="108">
        <f t="shared" ref="BU26" si="412">BT26</f>
        <v>0</v>
      </c>
      <c r="BV26" s="88"/>
      <c r="BW26" s="121">
        <f t="shared" si="372"/>
        <v>2168</v>
      </c>
      <c r="BX26" s="317"/>
      <c r="BY26" s="88"/>
      <c r="BZ26" s="320"/>
    </row>
    <row r="27" spans="1:78" ht="11.65">
      <c r="A27" s="323"/>
      <c r="B27" s="331"/>
      <c r="C27" s="240"/>
      <c r="D27" s="113" t="s">
        <v>423</v>
      </c>
      <c r="E27" s="102" t="s">
        <v>353</v>
      </c>
      <c r="F27" s="102"/>
      <c r="G27" s="137" t="s">
        <v>164</v>
      </c>
      <c r="H27" s="114" t="str">
        <f>VLOOKUP(G27,'Other specs'!$A$66:$B$77,2)</f>
        <v>M40</v>
      </c>
      <c r="I27" s="295"/>
      <c r="J27" s="93" t="b">
        <f t="shared" si="0"/>
        <v>0</v>
      </c>
      <c r="K27" s="102" t="str">
        <f t="shared" si="373"/>
        <v>M40 100</v>
      </c>
      <c r="L27" s="102">
        <f>VLOOKUP(K27,LookupM!$A$1:$B$100,2)</f>
        <v>0.96679999999999999</v>
      </c>
      <c r="M27" s="102">
        <f>CEILING(L27*J27,0.01)</f>
        <v>0</v>
      </c>
      <c r="N27" s="102">
        <f>IF(M27&gt;0, (FLOOR((25.4347*POWER((18-M27),1.81)),1)),0)</f>
        <v>0</v>
      </c>
      <c r="O27" s="108">
        <f>N27</f>
        <v>0</v>
      </c>
      <c r="P27" s="93"/>
      <c r="Q27" s="102" t="str">
        <f t="shared" si="374"/>
        <v>M40 Long</v>
      </c>
      <c r="R27" s="102">
        <f>VLOOKUP(Q27,LookupM!$A$1:$B$100,2)</f>
        <v>1.0972</v>
      </c>
      <c r="S27" s="102">
        <f>FLOOR(R27*P27,0.01)</f>
        <v>0</v>
      </c>
      <c r="T27" s="102">
        <f>IF(S27&gt;0, (FLOOR((0.14354*POWER((S27*100-220),1.4)),1)),0)</f>
        <v>0</v>
      </c>
      <c r="U27" s="108">
        <f>T27</f>
        <v>0</v>
      </c>
      <c r="V27" s="93"/>
      <c r="W27" s="102" t="str">
        <f t="shared" si="375"/>
        <v>M40 Shot</v>
      </c>
      <c r="X27" s="102">
        <f>VLOOKUP(W27,LookupM!$A$1:$B$100,2)</f>
        <v>1.1125</v>
      </c>
      <c r="Y27" s="102">
        <f>FLOOR(X27*V27,0.01)</f>
        <v>0</v>
      </c>
      <c r="Z27" s="102">
        <f>IF(Y27&gt;0, (FLOOR((51.39*POWER((Y27-1.5),1.05)),1)),0)</f>
        <v>0</v>
      </c>
      <c r="AA27" s="108">
        <f>Z27</f>
        <v>0</v>
      </c>
      <c r="AB27" s="93"/>
      <c r="AC27" s="102" t="str">
        <f t="shared" si="376"/>
        <v>M40 High</v>
      </c>
      <c r="AD27" s="102">
        <f>VLOOKUP(AC27,LookupM!$A$1:$B$100,2)</f>
        <v>1.0630999999999999</v>
      </c>
      <c r="AE27" s="102">
        <f>FLOOR(AD27*AB27,0.01)</f>
        <v>0</v>
      </c>
      <c r="AF27" s="102">
        <f>IF(AE27&gt;0, (FLOOR((0.8465*POWER((AE27*100-75),1.42)),1)),0)</f>
        <v>0</v>
      </c>
      <c r="AG27" s="108">
        <f>AF27</f>
        <v>0</v>
      </c>
      <c r="AH27" s="295">
        <v>59.4</v>
      </c>
      <c r="AI27" s="93">
        <f t="shared" si="16"/>
        <v>59.54</v>
      </c>
      <c r="AJ27" s="102" t="str">
        <f t="shared" si="377"/>
        <v>M40 400</v>
      </c>
      <c r="AK27" s="102">
        <f>VLOOKUP(AJ27,LookupM!$A$1:$B$100,2)</f>
        <v>0.95130000000000003</v>
      </c>
      <c r="AL27" s="102">
        <f>CEILING(AK27*AI27,0.01)</f>
        <v>56.65</v>
      </c>
      <c r="AM27" s="102">
        <f>IF(AL27&gt;0, (FLOOR((1.53775*POWER((82-AL27),1.81)),1)),0)</f>
        <v>534</v>
      </c>
      <c r="AN27" s="108">
        <f>AM27</f>
        <v>534</v>
      </c>
      <c r="AO27" s="313"/>
      <c r="AP27" s="93" t="b">
        <f t="shared" si="21"/>
        <v>0</v>
      </c>
      <c r="AQ27" s="102" t="str">
        <f t="shared" si="378"/>
        <v>M40 Hurd</v>
      </c>
      <c r="AR27" s="102">
        <f>VLOOKUP(AQ27,LookupM!$A$1:$B$100,2)</f>
        <v>0.96089999999999998</v>
      </c>
      <c r="AS27" s="102">
        <f>CEILING(AR27*AP27,0.01)</f>
        <v>0</v>
      </c>
      <c r="AT27" s="102">
        <f>IF(AS27&gt;0, (FLOOR((5.74352*POWER((28.5-AS27),1.92)),1)),0)</f>
        <v>0</v>
      </c>
      <c r="AU27" s="108">
        <f>AT27</f>
        <v>0</v>
      </c>
      <c r="AV27" s="93"/>
      <c r="AW27" s="102" t="str">
        <f t="shared" si="379"/>
        <v>M40 Disc</v>
      </c>
      <c r="AX27" s="102">
        <f>VLOOKUP(AW27,LookupM!$A$1:$B$100,2)</f>
        <v>1.0186999999999999</v>
      </c>
      <c r="AY27" s="102">
        <f>FLOOR(AX27*AV27,0.01)</f>
        <v>0</v>
      </c>
      <c r="AZ27" s="102">
        <f>IF(AY27&gt;0, (FLOOR((12.91*POWER((AY27-4),1.1)),1)),0)</f>
        <v>0</v>
      </c>
      <c r="BA27" s="108">
        <f>AZ27</f>
        <v>0</v>
      </c>
      <c r="BB27" s="93"/>
      <c r="BC27" s="102" t="str">
        <f t="shared" si="380"/>
        <v>M40 Pole</v>
      </c>
      <c r="BD27" s="102">
        <f>VLOOKUP(BC27,LookupM!$A$1:$B$100,2)</f>
        <v>1.0708</v>
      </c>
      <c r="BE27" s="102">
        <f>FLOOR(BD27*BB27,0.01)</f>
        <v>0</v>
      </c>
      <c r="BF27" s="102">
        <f>IF(BE27&gt;0, (FLOOR((0.2797*POWER((BE27*100-100),1.35)),1)),0)</f>
        <v>0</v>
      </c>
      <c r="BG27" s="108">
        <f>BF27</f>
        <v>0</v>
      </c>
      <c r="BH27" s="93">
        <v>44.69</v>
      </c>
      <c r="BI27" s="102" t="str">
        <f t="shared" si="381"/>
        <v>M40 Jav</v>
      </c>
      <c r="BJ27" s="102">
        <f>VLOOKUP(BI27,LookupM!$A$1:$B$100,2)</f>
        <v>1.1217999999999999</v>
      </c>
      <c r="BK27" s="102">
        <f>FLOOR(BJ27*BH27,0.01)</f>
        <v>50.13</v>
      </c>
      <c r="BL27" s="102">
        <f>IF(BK27&gt;0, (FLOOR((10.14*POWER((BK27-7),1.08)),1)),0)</f>
        <v>591</v>
      </c>
      <c r="BM27" s="108">
        <f>BL27</f>
        <v>591</v>
      </c>
      <c r="BN27" s="99">
        <v>5</v>
      </c>
      <c r="BO27" s="297">
        <v>22.7</v>
      </c>
      <c r="BP27" s="102">
        <f>BN27*60+BO27</f>
        <v>322.7</v>
      </c>
      <c r="BQ27" s="102" t="str">
        <f t="shared" si="368"/>
        <v>M40 1500</v>
      </c>
      <c r="BR27" s="102">
        <f>VLOOKUP(BQ27,LookupM!$A$1:$B$100,2)</f>
        <v>0.95320000000000005</v>
      </c>
      <c r="BS27" s="102">
        <f>CEILING(BR27*BP27,0.01)</f>
        <v>307.60000000000002</v>
      </c>
      <c r="BT27" s="102">
        <f>IF(BS27&gt;0, (FLOOR((0.03768*POWER((480-BS27),1.85)),1)),0)</f>
        <v>517</v>
      </c>
      <c r="BU27" s="108">
        <f>BT27</f>
        <v>517</v>
      </c>
      <c r="BV27" s="88"/>
      <c r="BW27" s="121">
        <f t="shared" si="372"/>
        <v>1642</v>
      </c>
      <c r="BX27" s="317"/>
      <c r="BY27" s="88"/>
      <c r="BZ27" s="320"/>
    </row>
    <row r="28" spans="1:78" ht="12" thickBot="1">
      <c r="A28" s="324"/>
      <c r="B28" s="332"/>
      <c r="C28" s="241"/>
      <c r="D28" s="115" t="s">
        <v>404</v>
      </c>
      <c r="E28" s="109" t="s">
        <v>431</v>
      </c>
      <c r="F28" s="109"/>
      <c r="G28" s="138" t="s">
        <v>164</v>
      </c>
      <c r="H28" s="116" t="str">
        <f>VLOOKUP(G28,'Other specs'!$A$66:$B$77,2)</f>
        <v>M40</v>
      </c>
      <c r="I28" s="302">
        <v>11.6</v>
      </c>
      <c r="J28" s="95">
        <f t="shared" si="0"/>
        <v>11.84</v>
      </c>
      <c r="K28" s="109" t="str">
        <f>CONCATENATE($H28, " ",J$1)</f>
        <v>M40 100</v>
      </c>
      <c r="L28" s="109">
        <f>VLOOKUP(K28,LookupM!$A$1:$B$100,2)</f>
        <v>0.96679999999999999</v>
      </c>
      <c r="M28" s="109">
        <f t="shared" ref="M28" si="413">CEILING(L28*J28,0.01)</f>
        <v>11.450000000000001</v>
      </c>
      <c r="N28" s="109">
        <f t="shared" ref="N28" si="414">IF(M28&gt;0, (FLOOR((25.4347*POWER((18-M28),1.81)),1)),0)</f>
        <v>763</v>
      </c>
      <c r="O28" s="110">
        <f t="shared" ref="O28" si="415">N28</f>
        <v>763</v>
      </c>
      <c r="P28" s="95"/>
      <c r="Q28" s="109" t="str">
        <f>CONCATENATE($H28, " ",P$1)</f>
        <v>M40 Long</v>
      </c>
      <c r="R28" s="109">
        <f>VLOOKUP(Q28,LookupM!$A$1:$B$100,2)</f>
        <v>1.0972</v>
      </c>
      <c r="S28" s="109">
        <f t="shared" ref="S28" si="416">FLOOR(R28*P28,0.01)</f>
        <v>0</v>
      </c>
      <c r="T28" s="109">
        <f t="shared" ref="T28" si="417">IF(S28&gt;0, (FLOOR((0.14354*POWER((S28*100-220),1.4)),1)),0)</f>
        <v>0</v>
      </c>
      <c r="U28" s="110">
        <f t="shared" ref="U28" si="418">T28</f>
        <v>0</v>
      </c>
      <c r="V28" s="95"/>
      <c r="W28" s="109" t="str">
        <f>CONCATENATE($H28, " ",V$1)</f>
        <v>M40 Shot</v>
      </c>
      <c r="X28" s="109">
        <f>VLOOKUP(W28,LookupM!$A$1:$B$100,2)</f>
        <v>1.1125</v>
      </c>
      <c r="Y28" s="109">
        <f t="shared" ref="Y28" si="419">FLOOR(X28*V28,0.01)</f>
        <v>0</v>
      </c>
      <c r="Z28" s="109">
        <f t="shared" ref="Z28" si="420">IF(Y28&gt;0, (FLOOR((51.39*POWER((Y28-1.5),1.05)),1)),0)</f>
        <v>0</v>
      </c>
      <c r="AA28" s="110">
        <f t="shared" ref="AA28" si="421">Z28</f>
        <v>0</v>
      </c>
      <c r="AB28" s="95"/>
      <c r="AC28" s="109" t="str">
        <f>CONCATENATE($H28, " ",AB$1)</f>
        <v>M40 High</v>
      </c>
      <c r="AD28" s="109">
        <f>VLOOKUP(AC28,LookupM!$A$1:$B$100,2)</f>
        <v>1.0630999999999999</v>
      </c>
      <c r="AE28" s="109">
        <f t="shared" ref="AE28" si="422">FLOOR(AD28*AB28,0.01)</f>
        <v>0</v>
      </c>
      <c r="AF28" s="109">
        <f t="shared" ref="AF28" si="423">IF(AE28&gt;0, (FLOOR((0.8465*POWER((AE28*100-75),1.42)),1)),0)</f>
        <v>0</v>
      </c>
      <c r="AG28" s="110">
        <f t="shared" ref="AG28" si="424">AF28</f>
        <v>0</v>
      </c>
      <c r="AH28" s="302"/>
      <c r="AI28" s="95" t="b">
        <f t="shared" si="16"/>
        <v>0</v>
      </c>
      <c r="AJ28" s="109" t="str">
        <f>CONCATENATE($H28, " ",AI$1)</f>
        <v>M40 400</v>
      </c>
      <c r="AK28" s="109">
        <f>VLOOKUP(AJ28,LookupM!$A$1:$B$100,2)</f>
        <v>0.95130000000000003</v>
      </c>
      <c r="AL28" s="109">
        <f t="shared" ref="AL28" si="425">CEILING(AK28*AI28,0.01)</f>
        <v>0</v>
      </c>
      <c r="AM28" s="109">
        <f t="shared" ref="AM28" si="426">IF(AL28&gt;0, (FLOOR((1.53775*POWER((82-AL28),1.81)),1)),0)</f>
        <v>0</v>
      </c>
      <c r="AN28" s="110">
        <f t="shared" ref="AN28" si="427">AM28</f>
        <v>0</v>
      </c>
      <c r="AO28" s="302">
        <v>18.399999999999999</v>
      </c>
      <c r="AP28" s="95">
        <f t="shared" si="21"/>
        <v>18.639999999999997</v>
      </c>
      <c r="AQ28" s="109" t="str">
        <f>CONCATENATE($H28, " ",AP$1)</f>
        <v>M40 Hurd</v>
      </c>
      <c r="AR28" s="109">
        <f>VLOOKUP(AQ28,LookupM!$A$1:$B$100,2)</f>
        <v>0.96089999999999998</v>
      </c>
      <c r="AS28" s="109">
        <f t="shared" ref="AS28" si="428">CEILING(AR28*AP28,0.01)</f>
        <v>17.920000000000002</v>
      </c>
      <c r="AT28" s="109">
        <f t="shared" ref="AT28" si="429">IF(AS28&gt;0, (FLOOR((5.74352*POWER((28.5-AS28),1.92)),1)),0)</f>
        <v>532</v>
      </c>
      <c r="AU28" s="110">
        <f t="shared" ref="AU28" si="430">AT28</f>
        <v>532</v>
      </c>
      <c r="AV28" s="95"/>
      <c r="AW28" s="109" t="str">
        <f>CONCATENATE($H28, " ",AV$1)</f>
        <v>M40 Disc</v>
      </c>
      <c r="AX28" s="109">
        <f>VLOOKUP(AW28,LookupM!$A$1:$B$100,2)</f>
        <v>1.0186999999999999</v>
      </c>
      <c r="AY28" s="109">
        <f t="shared" ref="AY28" si="431">FLOOR(AX28*AV28,0.01)</f>
        <v>0</v>
      </c>
      <c r="AZ28" s="109">
        <f t="shared" ref="AZ28" si="432">IF(AY28&gt;0, (FLOOR((12.91*POWER((AY28-4),1.1)),1)),0)</f>
        <v>0</v>
      </c>
      <c r="BA28" s="110">
        <f t="shared" ref="BA28" si="433">AZ28</f>
        <v>0</v>
      </c>
      <c r="BB28" s="95"/>
      <c r="BC28" s="109" t="str">
        <f>CONCATENATE($H28, " ",BB$1)</f>
        <v>M40 Pole</v>
      </c>
      <c r="BD28" s="109">
        <f>VLOOKUP(BC28,LookupM!$A$1:$B$100,2)</f>
        <v>1.0708</v>
      </c>
      <c r="BE28" s="109">
        <f t="shared" ref="BE28" si="434">FLOOR(BD28*BB28,0.01)</f>
        <v>0</v>
      </c>
      <c r="BF28" s="109">
        <f t="shared" ref="BF28" si="435">IF(BE28&gt;0, (FLOOR((0.2797*POWER((BE28*100-100),1.35)),1)),0)</f>
        <v>0</v>
      </c>
      <c r="BG28" s="110">
        <f t="shared" ref="BG28" si="436">BF28</f>
        <v>0</v>
      </c>
      <c r="BH28" s="95"/>
      <c r="BI28" s="109" t="str">
        <f>CONCATENATE($H28, " ",BH$1)</f>
        <v>M40 Jav</v>
      </c>
      <c r="BJ28" s="109">
        <f>VLOOKUP(BI28,LookupM!$A$1:$B$100,2)</f>
        <v>1.1217999999999999</v>
      </c>
      <c r="BK28" s="109">
        <f t="shared" ref="BK28" si="437">FLOOR(BJ28*BH28,0.01)</f>
        <v>0</v>
      </c>
      <c r="BL28" s="109">
        <f t="shared" ref="BL28" si="438">IF(BK28&gt;0, (FLOOR((10.14*POWER((BK28-7),1.08)),1)),0)</f>
        <v>0</v>
      </c>
      <c r="BM28" s="110">
        <f t="shared" ref="BM28" si="439">BL28</f>
        <v>0</v>
      </c>
      <c r="BN28" s="100"/>
      <c r="BO28" s="311"/>
      <c r="BP28" s="109">
        <f t="shared" ref="BP28" si="440">BN28*60+BO28</f>
        <v>0</v>
      </c>
      <c r="BQ28" s="109" t="str">
        <f t="shared" ref="BQ28:BQ32" si="441">CONCATENATE($H28, " ",BN$1)</f>
        <v>M40 1500</v>
      </c>
      <c r="BR28" s="109">
        <f>VLOOKUP(BQ28,LookupM!$A$1:$B$100,2)</f>
        <v>0.95320000000000005</v>
      </c>
      <c r="BS28" s="109">
        <f t="shared" ref="BS28" si="442">CEILING(BR28*BP28,0.01)</f>
        <v>0</v>
      </c>
      <c r="BT28" s="109">
        <f t="shared" ref="BT28" si="443">IF(BS28&gt;0, (FLOOR((0.03768*POWER((480-BS28),1.85)),1)),0)</f>
        <v>0</v>
      </c>
      <c r="BU28" s="110">
        <f t="shared" ref="BU28" si="444">BT28</f>
        <v>0</v>
      </c>
      <c r="BV28" s="117"/>
      <c r="BW28" s="122">
        <f t="shared" ref="BW28:BW32" si="445">BU28+BM28+U28+AN28+AA28+AG28+AU28+BG28+BA28+O28</f>
        <v>1295</v>
      </c>
      <c r="BX28" s="318"/>
      <c r="BY28" s="88"/>
      <c r="BZ28" s="321"/>
    </row>
    <row r="29" spans="1:78" ht="11.65">
      <c r="A29" s="322">
        <v>10</v>
      </c>
      <c r="B29" s="330" t="s">
        <v>458</v>
      </c>
      <c r="C29" s="239"/>
      <c r="D29" s="156" t="s">
        <v>420</v>
      </c>
      <c r="E29" s="157" t="s">
        <v>421</v>
      </c>
      <c r="F29" s="157"/>
      <c r="G29" s="162" t="s">
        <v>167</v>
      </c>
      <c r="H29" s="158" t="str">
        <f>VLOOKUP(G29,'Other specs'!$A$66:$B$77,2)</f>
        <v>M55</v>
      </c>
      <c r="I29" s="294"/>
      <c r="J29" s="92" t="b">
        <f t="shared" si="0"/>
        <v>0</v>
      </c>
      <c r="K29" s="157" t="str">
        <f t="shared" ref="K29:K31" si="446">CONCATENATE($H29, " ",J$1)</f>
        <v>M55 100</v>
      </c>
      <c r="L29" s="157">
        <f>VLOOKUP(K29,LookupM!$A$1:$B$100,2)</f>
        <v>0.87260000000000004</v>
      </c>
      <c r="M29" s="157">
        <f>CEILING(L29*J29,0.01)</f>
        <v>0</v>
      </c>
      <c r="N29" s="157">
        <f>IF(M29&gt;0, (FLOOR((25.4347*POWER((18-M29),1.81)),1)),0)</f>
        <v>0</v>
      </c>
      <c r="O29" s="159">
        <f>N29</f>
        <v>0</v>
      </c>
      <c r="P29" s="92"/>
      <c r="Q29" s="157" t="str">
        <f t="shared" ref="Q29:Q31" si="447">CONCATENATE($H29, " ",P$1)</f>
        <v>M55 Long</v>
      </c>
      <c r="R29" s="157">
        <f>VLOOKUP(Q29,LookupM!$A$1:$B$100,2)</f>
        <v>1.3050999999999999</v>
      </c>
      <c r="S29" s="157">
        <f>FLOOR(R29*P29,0.01)</f>
        <v>0</v>
      </c>
      <c r="T29" s="157">
        <f>IF(S29&gt;0, (FLOOR((0.14354*POWER((S29*100-220),1.4)),1)),0)</f>
        <v>0</v>
      </c>
      <c r="U29" s="159">
        <f>T29</f>
        <v>0</v>
      </c>
      <c r="V29" s="92">
        <v>12.57</v>
      </c>
      <c r="W29" s="157" t="str">
        <f t="shared" ref="W29:W31" si="448">CONCATENATE($H29, " ",V$1)</f>
        <v>M55 Shot</v>
      </c>
      <c r="X29" s="157">
        <f>VLOOKUP(W29,LookupM!$A$1:$B$100,2)</f>
        <v>1.242</v>
      </c>
      <c r="Y29" s="157">
        <f>FLOOR(X29*V29,0.01)</f>
        <v>15.610000000000001</v>
      </c>
      <c r="Z29" s="157">
        <f>IF(Y29&gt;0, (FLOOR((51.39*POWER((Y29-1.5),1.05)),1)),0)</f>
        <v>827</v>
      </c>
      <c r="AA29" s="159">
        <f>Z29</f>
        <v>827</v>
      </c>
      <c r="AB29" s="92"/>
      <c r="AC29" s="157" t="str">
        <f t="shared" ref="AC29:AC31" si="449">CONCATENATE($H29, " ",AB$1)</f>
        <v>M55 High</v>
      </c>
      <c r="AD29" s="157">
        <f>VLOOKUP(AC29,LookupM!$A$1:$B$100,2)</f>
        <v>1.2330000000000001</v>
      </c>
      <c r="AE29" s="157">
        <f>FLOOR(AD29*AB29,0.01)</f>
        <v>0</v>
      </c>
      <c r="AF29" s="157">
        <f>IF(AE29&gt;0, (FLOOR((0.8465*POWER((AE29*100-75),1.42)),1)),0)</f>
        <v>0</v>
      </c>
      <c r="AG29" s="159">
        <f>AF29</f>
        <v>0</v>
      </c>
      <c r="AH29" s="294"/>
      <c r="AI29" s="92" t="b">
        <f t="shared" si="16"/>
        <v>0</v>
      </c>
      <c r="AJ29" s="157" t="str">
        <f t="shared" ref="AJ29:AJ31" si="450">CONCATENATE($H29, " ",AI$1)</f>
        <v>M55 400</v>
      </c>
      <c r="AK29" s="157">
        <f>VLOOKUP(AJ29,LookupM!$A$1:$B$100,2)</f>
        <v>0.86160000000000003</v>
      </c>
      <c r="AL29" s="157">
        <f>CEILING(AK29*AI29,0.01)</f>
        <v>0</v>
      </c>
      <c r="AM29" s="157">
        <f>IF(AL29&gt;0, (FLOOR((1.53775*POWER((82-AL29),1.81)),1)),0)</f>
        <v>0</v>
      </c>
      <c r="AN29" s="159">
        <f>AM29</f>
        <v>0</v>
      </c>
      <c r="AO29" s="306"/>
      <c r="AP29" s="290" t="b">
        <f t="shared" si="21"/>
        <v>0</v>
      </c>
      <c r="AQ29" s="157" t="str">
        <f t="shared" ref="AQ29:AQ31" si="451">CONCATENATE($H29, " ",AP$1)</f>
        <v>M55 Hurd</v>
      </c>
      <c r="AR29" s="157">
        <f>VLOOKUP(AQ29,LookupM!$A$1:$B$100,2)</f>
        <v>0.92300000000000004</v>
      </c>
      <c r="AS29" s="157">
        <f>CEILING(AR29*AP29,0.01)</f>
        <v>0</v>
      </c>
      <c r="AT29" s="157">
        <f>IF(AS29&gt;0, (FLOOR((5.74352*POWER((28.5-AS29),1.92)),1)),0)</f>
        <v>0</v>
      </c>
      <c r="AU29" s="159">
        <f>AT29</f>
        <v>0</v>
      </c>
      <c r="AV29" s="92">
        <v>44.73</v>
      </c>
      <c r="AW29" s="157" t="str">
        <f t="shared" ref="AW29:AW31" si="452">CONCATENATE($H29, " ",AV$1)</f>
        <v>M55 Disc</v>
      </c>
      <c r="AX29" s="157">
        <f>VLOOKUP(AW29,LookupM!$A$1:$B$100,2)</f>
        <v>1.0872999999999999</v>
      </c>
      <c r="AY29" s="157">
        <f>FLOOR(AX29*AV29,0.01)</f>
        <v>48.63</v>
      </c>
      <c r="AZ29" s="157">
        <f>IF(AY29&gt;0, (FLOOR((12.91*POWER((AY29-4),1.1)),1)),0)</f>
        <v>842</v>
      </c>
      <c r="BA29" s="159">
        <f>AZ29</f>
        <v>842</v>
      </c>
      <c r="BB29" s="92"/>
      <c r="BC29" s="157" t="str">
        <f t="shared" ref="BC29:BC31" si="453">CONCATENATE($H29, " ",BB$1)</f>
        <v>M55 Pole</v>
      </c>
      <c r="BD29" s="157">
        <f>VLOOKUP(BC29,LookupM!$A$1:$B$100,2)</f>
        <v>1.2881</v>
      </c>
      <c r="BE29" s="157">
        <f>FLOOR(BD29*BB29,0.01)</f>
        <v>0</v>
      </c>
      <c r="BF29" s="157">
        <f>IF(BE29&gt;0, (FLOOR((0.2797*POWER((BE29*100-100),1.35)),1)),0)</f>
        <v>0</v>
      </c>
      <c r="BG29" s="159">
        <f>BF29</f>
        <v>0</v>
      </c>
      <c r="BH29" s="92"/>
      <c r="BI29" s="157" t="str">
        <f t="shared" ref="BI29:BI31" si="454">CONCATENATE($H29, " ",BH$1)</f>
        <v>M55 Jav</v>
      </c>
      <c r="BJ29" s="157">
        <f>VLOOKUP(BI29,LookupM!$A$1:$B$100,2)</f>
        <v>1.3425</v>
      </c>
      <c r="BK29" s="157">
        <f>FLOOR(BJ29*BH29,0.01)</f>
        <v>0</v>
      </c>
      <c r="BL29" s="157">
        <f>IF(BK29&gt;0, (FLOOR((10.14*POWER((BK29-7),1.08)),1)),0)</f>
        <v>0</v>
      </c>
      <c r="BM29" s="159">
        <f>BL29</f>
        <v>0</v>
      </c>
      <c r="BN29" s="97"/>
      <c r="BO29" s="296"/>
      <c r="BP29" s="157">
        <f>BN29*60+BO29</f>
        <v>0</v>
      </c>
      <c r="BQ29" s="157" t="str">
        <f t="shared" si="441"/>
        <v>M55 1500</v>
      </c>
      <c r="BR29" s="157">
        <f>VLOOKUP(BQ29,LookupM!$A$1:$B$100,2)</f>
        <v>0.85270000000000001</v>
      </c>
      <c r="BS29" s="157">
        <f>CEILING(BR29*BP29,0.01)</f>
        <v>0</v>
      </c>
      <c r="BT29" s="157">
        <f>IF(BS29&gt;0, (FLOOR((0.03768*POWER((480-BS29),1.85)),1)),0)</f>
        <v>0</v>
      </c>
      <c r="BU29" s="159">
        <f>BT29</f>
        <v>0</v>
      </c>
      <c r="BV29" s="213"/>
      <c r="BW29" s="163">
        <f t="shared" si="445"/>
        <v>1669</v>
      </c>
      <c r="BX29" s="316">
        <f>SUM(BW29:BW32)</f>
        <v>7131</v>
      </c>
      <c r="BY29" s="88"/>
      <c r="BZ29" s="319">
        <f>RANK(BX29,BX$3:BX$32,0)</f>
        <v>1</v>
      </c>
    </row>
    <row r="30" spans="1:78" ht="11.65">
      <c r="A30" s="323"/>
      <c r="B30" s="331"/>
      <c r="C30" s="240"/>
      <c r="D30" s="74" t="s">
        <v>498</v>
      </c>
      <c r="E30" s="62" t="s">
        <v>359</v>
      </c>
      <c r="F30" s="102"/>
      <c r="G30" s="62" t="s">
        <v>17</v>
      </c>
      <c r="H30" s="75" t="str">
        <f>VLOOKUP(G30, 'Other specs'!$A$40:$B$50,2)</f>
        <v>W60</v>
      </c>
      <c r="I30" s="295">
        <v>14.5</v>
      </c>
      <c r="J30" s="93">
        <f t="shared" si="0"/>
        <v>14.74</v>
      </c>
      <c r="K30" s="62" t="str">
        <f t="shared" si="446"/>
        <v>W60 100</v>
      </c>
      <c r="L30" s="62">
        <f>VLOOKUP(K30,LookupW!$A$1:$B$108,2)</f>
        <v>0.83789999999999998</v>
      </c>
      <c r="M30" s="62">
        <f t="shared" ref="M30:M32" si="455">CEILING(L30*J30,0.01)</f>
        <v>12.36</v>
      </c>
      <c r="N30" s="62">
        <f t="shared" ref="N30:N31" si="456">IF(M30&gt;0, (FLOOR((17.857*POWER((21-M30),1.81)),1)),0)</f>
        <v>884</v>
      </c>
      <c r="O30" s="94">
        <f t="shared" ref="O30:O32" si="457">N30</f>
        <v>884</v>
      </c>
      <c r="P30" s="93"/>
      <c r="Q30" s="62" t="str">
        <f t="shared" si="447"/>
        <v>W60 Long</v>
      </c>
      <c r="R30" s="62">
        <f>VLOOKUP(Q30,LookupW!$A$1:$B$108,2)</f>
        <v>1.3814</v>
      </c>
      <c r="S30" s="62">
        <f t="shared" ref="S30:S32" si="458">FLOOR(R30*P30,0.01)</f>
        <v>0</v>
      </c>
      <c r="T30" s="62">
        <f t="shared" ref="T30:T31" si="459">IF(S30&gt;0,(FLOOR((0.188807*POWER((S30*100-210),1.41)),1)),0)</f>
        <v>0</v>
      </c>
      <c r="U30" s="94">
        <f t="shared" ref="U30:U32" si="460">T30</f>
        <v>0</v>
      </c>
      <c r="V30" s="93"/>
      <c r="W30" s="233" t="str">
        <f t="shared" si="448"/>
        <v>W60 Shot</v>
      </c>
      <c r="X30" s="233">
        <f>VLOOKUP(W30,LookupW!$A$1:$B$108,2)</f>
        <v>1.3533999999999999</v>
      </c>
      <c r="Y30" s="233">
        <f t="shared" ref="Y30:Y32" si="461">FLOOR(X30*V30,0.01)</f>
        <v>0</v>
      </c>
      <c r="Z30" s="233">
        <f t="shared" ref="Z30:Z31" si="462">IF(Y30&gt;0,(FLOOR((56.0211*POWER((Y30-1.5),1.05)),1)),0)</f>
        <v>0</v>
      </c>
      <c r="AA30" s="94">
        <f t="shared" ref="AA30:AA32" si="463">Z30</f>
        <v>0</v>
      </c>
      <c r="AB30" s="93"/>
      <c r="AC30" s="62" t="str">
        <f t="shared" si="449"/>
        <v>W60 High</v>
      </c>
      <c r="AD30" s="62">
        <f>VLOOKUP(AC30,LookupW!$A$1:$B$108,2)</f>
        <v>1.3070999999999999</v>
      </c>
      <c r="AE30" s="62">
        <f t="shared" ref="AE30:AE32" si="464">FLOOR(AD30*AB30,0.01)</f>
        <v>0</v>
      </c>
      <c r="AF30" s="62">
        <f t="shared" ref="AF30:AF31" si="465">IF(AE30&gt;0, (FLOOR((1.84523*POWER((AE30*100-75),1.348)),1)),0)</f>
        <v>0</v>
      </c>
      <c r="AG30" s="94">
        <f t="shared" ref="AG30:AG32" si="466">AF30</f>
        <v>0</v>
      </c>
      <c r="AH30" s="295"/>
      <c r="AI30" s="93" t="b">
        <f t="shared" si="16"/>
        <v>0</v>
      </c>
      <c r="AJ30" s="62" t="str">
        <f t="shared" si="450"/>
        <v>W60 400</v>
      </c>
      <c r="AK30" s="62">
        <f>VLOOKUP(AJ30,LookupW!$A$1:$B$108,2)</f>
        <v>0.79239999999999999</v>
      </c>
      <c r="AL30" s="62">
        <f t="shared" ref="AL30:AL32" si="467">CEILING(AK30*AI30,0.01)</f>
        <v>0</v>
      </c>
      <c r="AM30" s="62">
        <f t="shared" ref="AM30:AM31" si="468">IF(AL30&gt;0, (FLOOR((1.34285*POWER((91.7-AL30),1.81)),1)),0)</f>
        <v>0</v>
      </c>
      <c r="AN30" s="94">
        <f t="shared" ref="AN30:AN32" si="469">AM30</f>
        <v>0</v>
      </c>
      <c r="AO30" s="307"/>
      <c r="AP30" s="93" t="b">
        <f t="shared" si="21"/>
        <v>0</v>
      </c>
      <c r="AQ30" s="62" t="str">
        <f t="shared" si="451"/>
        <v>W60 Hurd</v>
      </c>
      <c r="AR30" s="62">
        <f>VLOOKUP(AQ30,LookupW!$A$1:$B$108,2)</f>
        <v>0.97740000000000005</v>
      </c>
      <c r="AS30" s="62">
        <f t="shared" ref="AS30:AS32" si="470">CEILING(AR30*AP30,0.01)</f>
        <v>0</v>
      </c>
      <c r="AT30" s="62">
        <f t="shared" ref="AT30:AT31" si="471">IF(AS30&gt;0, (FLOOR((9.23076*POWER((26.7-AS30),1.835)),1)),0)</f>
        <v>0</v>
      </c>
      <c r="AU30" s="94">
        <f t="shared" ref="AU30:AU32" si="472">AT30</f>
        <v>0</v>
      </c>
      <c r="AV30" s="93"/>
      <c r="AW30" s="62" t="str">
        <f t="shared" si="452"/>
        <v>W60 Disc</v>
      </c>
      <c r="AX30" s="62">
        <f>VLOOKUP(AW30,LookupW!$A$1:$B$108,2)</f>
        <v>1.5872999999999999</v>
      </c>
      <c r="AY30" s="62">
        <f t="shared" ref="AY30:AY32" si="473">FLOOR(AX30*AV30,0.01)</f>
        <v>0</v>
      </c>
      <c r="AZ30" s="62">
        <f t="shared" ref="AZ30:AZ31" si="474">IF(AY30&gt;0,(FLOOR((12.3311*POWER((AY30-3),1.1)),1)), 0)</f>
        <v>0</v>
      </c>
      <c r="BA30" s="94">
        <f t="shared" ref="BA30:BA32" si="475">AZ30</f>
        <v>0</v>
      </c>
      <c r="BB30" s="93"/>
      <c r="BC30" s="62" t="str">
        <f t="shared" si="453"/>
        <v>W60 Pole</v>
      </c>
      <c r="BD30" s="62">
        <f>VLOOKUP(BC30,LookupW!$A$1:$B$108,2)</f>
        <v>1.3728</v>
      </c>
      <c r="BE30" s="62">
        <f t="shared" ref="BE30:BE32" si="476">FLOOR(BD30*BB30,0.01)</f>
        <v>0</v>
      </c>
      <c r="BF30" s="62">
        <f t="shared" ref="BF30:BF31" si="477">IF(BE30&gt;0, (FLOOR((0.44125*POWER((BE30*100-100),1.35)),1)), 0)</f>
        <v>0</v>
      </c>
      <c r="BG30" s="94">
        <f t="shared" ref="BG30:BG32" si="478">BF30</f>
        <v>0</v>
      </c>
      <c r="BH30" s="93">
        <v>22.75</v>
      </c>
      <c r="BI30" s="62" t="str">
        <f t="shared" si="454"/>
        <v>W60 Jav</v>
      </c>
      <c r="BJ30" s="62">
        <f>VLOOKUP(BI30,LookupW!$A$1:$B$108,2)</f>
        <v>1.5731999999999999</v>
      </c>
      <c r="BK30" s="62">
        <f t="shared" ref="BK30:BK32" si="479">FLOOR(BJ30*BH30,0.01)</f>
        <v>35.79</v>
      </c>
      <c r="BL30" s="62">
        <f t="shared" ref="BL30:BL31" si="480">IF(BK30&gt;0, (FLOOR((15.9803*POWER((BK30-3.8),1.04)),1)), 0)</f>
        <v>587</v>
      </c>
      <c r="BM30" s="94">
        <f t="shared" ref="BM30:BM32" si="481">BL30</f>
        <v>587</v>
      </c>
      <c r="BN30" s="99"/>
      <c r="BO30" s="297"/>
      <c r="BP30" s="62">
        <f t="shared" ref="BP30:BP32" si="482">BN30*60+BO30</f>
        <v>0</v>
      </c>
      <c r="BQ30" s="62" t="str">
        <f t="shared" si="441"/>
        <v>W60 1500</v>
      </c>
      <c r="BR30" s="62">
        <f>VLOOKUP(BQ30,LookupW!$A$1:$B$108,2)</f>
        <v>0.79510000000000003</v>
      </c>
      <c r="BS30" s="62">
        <f t="shared" ref="BS30:BS32" si="483">CEILING(BR30*BP30,0.01)</f>
        <v>0</v>
      </c>
      <c r="BT30" s="62">
        <f t="shared" ref="BT30:BT31" si="484">IF(BS30&gt;0, (FLOOR((0.02883*POWER((535-BS30),1.88)),1)),0)</f>
        <v>0</v>
      </c>
      <c r="BU30" s="94">
        <f t="shared" ref="BU30:BU32" si="485">BT30</f>
        <v>0</v>
      </c>
      <c r="BV30" s="88"/>
      <c r="BW30" s="120">
        <f t="shared" si="445"/>
        <v>1471</v>
      </c>
      <c r="BX30" s="317"/>
      <c r="BY30" s="88"/>
      <c r="BZ30" s="320"/>
    </row>
    <row r="31" spans="1:78" ht="11.65">
      <c r="A31" s="323"/>
      <c r="B31" s="331"/>
      <c r="C31" s="240"/>
      <c r="D31" s="74" t="s">
        <v>493</v>
      </c>
      <c r="E31" s="62" t="s">
        <v>494</v>
      </c>
      <c r="F31" s="102"/>
      <c r="G31" s="62" t="s">
        <v>342</v>
      </c>
      <c r="H31" s="75" t="str">
        <f>VLOOKUP(G31, 'Other specs'!$A$40:$B$50,2)</f>
        <v>W00</v>
      </c>
      <c r="I31" s="295"/>
      <c r="J31" s="93" t="b">
        <f t="shared" si="0"/>
        <v>0</v>
      </c>
      <c r="K31" s="62" t="str">
        <f t="shared" si="446"/>
        <v>W00 100</v>
      </c>
      <c r="L31" s="62">
        <f>VLOOKUP(K31,LookupW!$A$1:$B$108,2)</f>
        <v>1</v>
      </c>
      <c r="M31" s="62">
        <f t="shared" si="455"/>
        <v>0</v>
      </c>
      <c r="N31" s="62">
        <f t="shared" si="456"/>
        <v>0</v>
      </c>
      <c r="O31" s="94">
        <f t="shared" si="457"/>
        <v>0</v>
      </c>
      <c r="P31" s="93">
        <v>5.4</v>
      </c>
      <c r="Q31" s="62" t="str">
        <f t="shared" si="447"/>
        <v>W00 Long</v>
      </c>
      <c r="R31" s="62">
        <f>VLOOKUP(Q31,LookupW!$A$1:$B$108,2)</f>
        <v>1</v>
      </c>
      <c r="S31" s="62">
        <f t="shared" si="458"/>
        <v>5.4</v>
      </c>
      <c r="T31" s="62">
        <f t="shared" si="459"/>
        <v>671</v>
      </c>
      <c r="U31" s="94">
        <f t="shared" si="460"/>
        <v>671</v>
      </c>
      <c r="V31" s="93"/>
      <c r="W31" s="233" t="str">
        <f t="shared" si="448"/>
        <v>W00 Shot</v>
      </c>
      <c r="X31" s="233">
        <f>VLOOKUP(W31,LookupW!$A$1:$B$108,2)</f>
        <v>1</v>
      </c>
      <c r="Y31" s="233">
        <f t="shared" si="461"/>
        <v>0</v>
      </c>
      <c r="Z31" s="233">
        <f t="shared" si="462"/>
        <v>0</v>
      </c>
      <c r="AA31" s="94">
        <f t="shared" si="463"/>
        <v>0</v>
      </c>
      <c r="AB31" s="93">
        <v>1.7</v>
      </c>
      <c r="AC31" s="62" t="str">
        <f t="shared" si="449"/>
        <v>W00 High</v>
      </c>
      <c r="AD31" s="62">
        <f>VLOOKUP(AC31,LookupW!$A$1:$B$108,2)</f>
        <v>1</v>
      </c>
      <c r="AE31" s="62">
        <f t="shared" si="464"/>
        <v>1.7</v>
      </c>
      <c r="AF31" s="62">
        <f t="shared" si="465"/>
        <v>855</v>
      </c>
      <c r="AG31" s="94">
        <f t="shared" si="466"/>
        <v>855</v>
      </c>
      <c r="AH31" s="295"/>
      <c r="AI31" s="93" t="b">
        <f t="shared" si="16"/>
        <v>0</v>
      </c>
      <c r="AJ31" s="62" t="str">
        <f t="shared" si="450"/>
        <v>W00 400</v>
      </c>
      <c r="AK31" s="62">
        <f>VLOOKUP(AJ31,LookupW!$A$1:$B$108,2)</f>
        <v>1</v>
      </c>
      <c r="AL31" s="62">
        <f t="shared" si="467"/>
        <v>0</v>
      </c>
      <c r="AM31" s="62">
        <f t="shared" si="468"/>
        <v>0</v>
      </c>
      <c r="AN31" s="94">
        <f t="shared" si="469"/>
        <v>0</v>
      </c>
      <c r="AO31" s="339">
        <v>15.9</v>
      </c>
      <c r="AP31" s="288">
        <f t="shared" si="21"/>
        <v>16.14</v>
      </c>
      <c r="AQ31" s="62" t="str">
        <f t="shared" si="451"/>
        <v>W00 Hurd</v>
      </c>
      <c r="AR31" s="62">
        <f>VLOOKUP(AQ31,LookupW!$A$1:$B$108,2)</f>
        <v>1</v>
      </c>
      <c r="AS31" s="62">
        <f t="shared" si="470"/>
        <v>16.14</v>
      </c>
      <c r="AT31" s="62">
        <f t="shared" si="471"/>
        <v>697</v>
      </c>
      <c r="AU31" s="94">
        <f t="shared" si="472"/>
        <v>697</v>
      </c>
      <c r="AV31" s="93"/>
      <c r="AW31" s="62" t="str">
        <f t="shared" si="452"/>
        <v>W00 Disc</v>
      </c>
      <c r="AX31" s="62">
        <f>VLOOKUP(AW31,LookupW!$A$1:$B$108,2)</f>
        <v>1</v>
      </c>
      <c r="AY31" s="62">
        <f t="shared" si="473"/>
        <v>0</v>
      </c>
      <c r="AZ31" s="62">
        <f t="shared" si="474"/>
        <v>0</v>
      </c>
      <c r="BA31" s="94">
        <f t="shared" si="475"/>
        <v>0</v>
      </c>
      <c r="BB31" s="93"/>
      <c r="BC31" s="62" t="str">
        <f t="shared" si="453"/>
        <v>W00 Pole</v>
      </c>
      <c r="BD31" s="62">
        <f>VLOOKUP(BC31,LookupW!$A$1:$B$108,2)</f>
        <v>1</v>
      </c>
      <c r="BE31" s="62">
        <f t="shared" si="476"/>
        <v>0</v>
      </c>
      <c r="BF31" s="62">
        <f t="shared" si="477"/>
        <v>0</v>
      </c>
      <c r="BG31" s="94">
        <f t="shared" si="478"/>
        <v>0</v>
      </c>
      <c r="BH31" s="93"/>
      <c r="BI31" s="62" t="str">
        <f t="shared" si="454"/>
        <v>W00 Jav</v>
      </c>
      <c r="BJ31" s="62">
        <f>VLOOKUP(BI31,LookupW!$A$1:$B$108,2)</f>
        <v>1</v>
      </c>
      <c r="BK31" s="62">
        <f t="shared" si="479"/>
        <v>0</v>
      </c>
      <c r="BL31" s="62">
        <f t="shared" si="480"/>
        <v>0</v>
      </c>
      <c r="BM31" s="94">
        <f t="shared" si="481"/>
        <v>0</v>
      </c>
      <c r="BN31" s="99"/>
      <c r="BO31" s="297"/>
      <c r="BP31" s="62">
        <f t="shared" si="482"/>
        <v>0</v>
      </c>
      <c r="BQ31" s="62" t="str">
        <f t="shared" si="441"/>
        <v>W00 1500</v>
      </c>
      <c r="BR31" s="62">
        <f>VLOOKUP(BQ31,LookupW!$A$1:$B$108,2)</f>
        <v>1</v>
      </c>
      <c r="BS31" s="62">
        <f t="shared" si="483"/>
        <v>0</v>
      </c>
      <c r="BT31" s="62">
        <f t="shared" si="484"/>
        <v>0</v>
      </c>
      <c r="BU31" s="94">
        <f t="shared" si="485"/>
        <v>0</v>
      </c>
      <c r="BV31" s="88"/>
      <c r="BW31" s="120">
        <f t="shared" si="445"/>
        <v>2223</v>
      </c>
      <c r="BX31" s="317"/>
      <c r="BY31" s="88"/>
      <c r="BZ31" s="320"/>
    </row>
    <row r="32" spans="1:78" ht="12" thickBot="1">
      <c r="A32" s="324"/>
      <c r="B32" s="332"/>
      <c r="C32" s="241"/>
      <c r="D32" s="115" t="s">
        <v>509</v>
      </c>
      <c r="E32" s="109" t="s">
        <v>510</v>
      </c>
      <c r="F32" s="109"/>
      <c r="G32" s="138" t="s">
        <v>346</v>
      </c>
      <c r="H32" s="116" t="str">
        <f>VLOOKUP(G32,'Other specs'!$A$66:$B$77,2)</f>
        <v>M00</v>
      </c>
      <c r="I32" s="302"/>
      <c r="J32" s="95" t="b">
        <f t="shared" si="0"/>
        <v>0</v>
      </c>
      <c r="K32" s="109" t="str">
        <f>CONCATENATE($H32, " ",J$1)</f>
        <v>M00 100</v>
      </c>
      <c r="L32" s="109">
        <f>VLOOKUP(K32,LookupM!$A$1:$B$100,2)</f>
        <v>1</v>
      </c>
      <c r="M32" s="109">
        <f t="shared" si="455"/>
        <v>0</v>
      </c>
      <c r="N32" s="109">
        <f t="shared" ref="N32" si="486">IF(M32&gt;0, (FLOOR((25.4347*POWER((18-M32),1.81)),1)),0)</f>
        <v>0</v>
      </c>
      <c r="O32" s="110">
        <f t="shared" si="457"/>
        <v>0</v>
      </c>
      <c r="P32" s="95"/>
      <c r="Q32" s="109" t="str">
        <f>CONCATENATE($H32, " ",P$1)</f>
        <v>M00 Long</v>
      </c>
      <c r="R32" s="109">
        <f>VLOOKUP(Q32,LookupM!$A$1:$B$100,2)</f>
        <v>1</v>
      </c>
      <c r="S32" s="109">
        <f t="shared" si="458"/>
        <v>0</v>
      </c>
      <c r="T32" s="109">
        <f t="shared" ref="T32" si="487">IF(S32&gt;0, (FLOOR((0.14354*POWER((S32*100-220),1.4)),1)),0)</f>
        <v>0</v>
      </c>
      <c r="U32" s="110">
        <f t="shared" si="460"/>
        <v>0</v>
      </c>
      <c r="V32" s="95"/>
      <c r="W32" s="109" t="str">
        <f>CONCATENATE($H32, " ",V$1)</f>
        <v>M00 Shot</v>
      </c>
      <c r="X32" s="109">
        <f>VLOOKUP(W32,LookupM!$A$1:$B$100,2)</f>
        <v>1</v>
      </c>
      <c r="Y32" s="109">
        <f t="shared" si="461"/>
        <v>0</v>
      </c>
      <c r="Z32" s="109">
        <f t="shared" ref="Z32" si="488">IF(Y32&gt;0, (FLOOR((51.39*POWER((Y32-1.5),1.05)),1)),0)</f>
        <v>0</v>
      </c>
      <c r="AA32" s="110">
        <f t="shared" si="463"/>
        <v>0</v>
      </c>
      <c r="AB32" s="95"/>
      <c r="AC32" s="109" t="str">
        <f>CONCATENATE($H32, " ",AB$1)</f>
        <v>M00 High</v>
      </c>
      <c r="AD32" s="109">
        <f>VLOOKUP(AC32,LookupM!$A$1:$B$100,2)</f>
        <v>1</v>
      </c>
      <c r="AE32" s="109">
        <f t="shared" si="464"/>
        <v>0</v>
      </c>
      <c r="AF32" s="109">
        <f t="shared" ref="AF32" si="489">IF(AE32&gt;0, (FLOOR((0.8465*POWER((AE32*100-75),1.42)),1)),0)</f>
        <v>0</v>
      </c>
      <c r="AG32" s="110">
        <f t="shared" si="466"/>
        <v>0</v>
      </c>
      <c r="AH32" s="302">
        <v>53.4</v>
      </c>
      <c r="AI32" s="95">
        <f t="shared" si="16"/>
        <v>53.54</v>
      </c>
      <c r="AJ32" s="109" t="str">
        <f>CONCATENATE($H32, " ",AI$1)</f>
        <v>M00 400</v>
      </c>
      <c r="AK32" s="109">
        <f>VLOOKUP(AJ32,LookupM!$A$1:$B$100,2)</f>
        <v>1</v>
      </c>
      <c r="AL32" s="109">
        <f t="shared" si="467"/>
        <v>53.54</v>
      </c>
      <c r="AM32" s="109">
        <f t="shared" ref="AM32" si="490">IF(AL32&gt;0, (FLOOR((1.53775*POWER((82-AL32),1.81)),1)),0)</f>
        <v>659</v>
      </c>
      <c r="AN32" s="110">
        <f t="shared" si="469"/>
        <v>659</v>
      </c>
      <c r="AO32" s="308"/>
      <c r="AP32" s="289" t="b">
        <f t="shared" si="21"/>
        <v>0</v>
      </c>
      <c r="AQ32" s="109" t="str">
        <f>CONCATENATE($H32, " ",AP$1)</f>
        <v>M00 Hurd</v>
      </c>
      <c r="AR32" s="109">
        <f>VLOOKUP(AQ32,LookupM!$A$1:$B$100,2)</f>
        <v>1</v>
      </c>
      <c r="AS32" s="109">
        <f t="shared" si="470"/>
        <v>0</v>
      </c>
      <c r="AT32" s="109">
        <f t="shared" ref="AT32" si="491">IF(AS32&gt;0, (FLOOR((5.74352*POWER((28.5-AS32),1.92)),1)),0)</f>
        <v>0</v>
      </c>
      <c r="AU32" s="110">
        <f t="shared" si="472"/>
        <v>0</v>
      </c>
      <c r="AV32" s="95"/>
      <c r="AW32" s="109" t="str">
        <f>CONCATENATE($H32, " ",AV$1)</f>
        <v>M00 Disc</v>
      </c>
      <c r="AX32" s="109">
        <f>VLOOKUP(AW32,LookupM!$A$1:$B$100,2)</f>
        <v>1</v>
      </c>
      <c r="AY32" s="109">
        <f t="shared" si="473"/>
        <v>0</v>
      </c>
      <c r="AZ32" s="109">
        <f t="shared" ref="AZ32" si="492">IF(AY32&gt;0, (FLOOR((12.91*POWER((AY32-4),1.1)),1)),0)</f>
        <v>0</v>
      </c>
      <c r="BA32" s="110">
        <f t="shared" si="475"/>
        <v>0</v>
      </c>
      <c r="BB32" s="95">
        <v>3.8</v>
      </c>
      <c r="BC32" s="109" t="str">
        <f>CONCATENATE($H32, " ",BB$1)</f>
        <v>M00 Pole</v>
      </c>
      <c r="BD32" s="109">
        <f>VLOOKUP(BC32,LookupM!$A$1:$B$100,2)</f>
        <v>1</v>
      </c>
      <c r="BE32" s="109">
        <f t="shared" si="476"/>
        <v>3.8000000000000003</v>
      </c>
      <c r="BF32" s="109">
        <f t="shared" ref="BF32" si="493">IF(BE32&gt;0, (FLOOR((0.2797*POWER((BE32*100-100),1.35)),1)),0)</f>
        <v>562</v>
      </c>
      <c r="BG32" s="110">
        <f t="shared" si="478"/>
        <v>562</v>
      </c>
      <c r="BH32" s="95"/>
      <c r="BI32" s="109" t="str">
        <f>CONCATENATE($H32, " ",BH$1)</f>
        <v>M00 Jav</v>
      </c>
      <c r="BJ32" s="109">
        <f>VLOOKUP(BI32,LookupM!$A$1:$B$100,2)</f>
        <v>1</v>
      </c>
      <c r="BK32" s="109">
        <f t="shared" si="479"/>
        <v>0</v>
      </c>
      <c r="BL32" s="109">
        <f t="shared" ref="BL32" si="494">IF(BK32&gt;0, (FLOOR((10.14*POWER((BK32-7),1.08)),1)),0)</f>
        <v>0</v>
      </c>
      <c r="BM32" s="110">
        <f t="shared" si="481"/>
        <v>0</v>
      </c>
      <c r="BN32" s="100">
        <v>5</v>
      </c>
      <c r="BO32" s="311">
        <v>2.2000000000000002</v>
      </c>
      <c r="BP32" s="109">
        <f t="shared" si="482"/>
        <v>302.2</v>
      </c>
      <c r="BQ32" s="109" t="str">
        <f t="shared" si="441"/>
        <v>M00 1500</v>
      </c>
      <c r="BR32" s="109">
        <f>VLOOKUP(BQ32,LookupM!$A$1:$B$100,2)</f>
        <v>1</v>
      </c>
      <c r="BS32" s="109">
        <f t="shared" si="483"/>
        <v>302.2</v>
      </c>
      <c r="BT32" s="109">
        <f t="shared" ref="BT32" si="495">IF(BS32&gt;0, (FLOOR((0.03768*POWER((480-BS32),1.85)),1)),0)</f>
        <v>547</v>
      </c>
      <c r="BU32" s="110">
        <f t="shared" si="485"/>
        <v>547</v>
      </c>
      <c r="BV32" s="117"/>
      <c r="BW32" s="122">
        <f t="shared" si="445"/>
        <v>1768</v>
      </c>
      <c r="BX32" s="318"/>
      <c r="BY32" s="88"/>
      <c r="BZ32" s="321"/>
    </row>
    <row r="35" spans="1:4" ht="14.25">
      <c r="A35" s="194" t="s">
        <v>375</v>
      </c>
    </row>
    <row r="36" spans="1:4" ht="14.25" thickBot="1"/>
    <row r="37" spans="1:4" ht="26.25" customHeight="1" thickBot="1">
      <c r="A37" s="196" t="s">
        <v>334</v>
      </c>
      <c r="B37" s="178" t="s">
        <v>376</v>
      </c>
      <c r="C37" s="200"/>
      <c r="D37" s="197" t="s">
        <v>377</v>
      </c>
    </row>
    <row r="38" spans="1:4" ht="5.25" customHeight="1">
      <c r="D38" s="195"/>
    </row>
    <row r="39" spans="1:4">
      <c r="A39" s="199">
        <f>BZ3</f>
        <v>8</v>
      </c>
      <c r="B39" s="201" t="str">
        <f>B3</f>
        <v>Fantastic 4</v>
      </c>
      <c r="C39" s="202"/>
      <c r="D39" s="198">
        <f>BX3</f>
        <v>3795</v>
      </c>
    </row>
    <row r="40" spans="1:4">
      <c r="A40" s="199">
        <f>BZ7</f>
        <v>7</v>
      </c>
      <c r="B40" s="201" t="str">
        <f>B7</f>
        <v>100% injured</v>
      </c>
      <c r="C40" s="202"/>
      <c r="D40" s="198">
        <f>BX7</f>
        <v>4009</v>
      </c>
    </row>
    <row r="41" spans="1:4">
      <c r="A41" s="199">
        <f>BZ11</f>
        <v>4</v>
      </c>
      <c r="B41" s="201" t="str">
        <f>B11</f>
        <v>Larry's Legends</v>
      </c>
      <c r="C41" s="202"/>
      <c r="D41" s="198">
        <f>BX11</f>
        <v>4813</v>
      </c>
    </row>
    <row r="42" spans="1:4">
      <c r="A42" s="199">
        <f>BZ15</f>
        <v>3</v>
      </c>
      <c r="B42" s="201" t="str">
        <f>B15</f>
        <v>Gone in 60 minutes</v>
      </c>
      <c r="C42" s="202"/>
      <c r="D42" s="198">
        <f>BX15</f>
        <v>5382</v>
      </c>
    </row>
    <row r="43" spans="1:4">
      <c r="A43" s="199">
        <f>BZ19</f>
        <v>6</v>
      </c>
      <c r="B43" s="201" t="str">
        <f>B19</f>
        <v>Snap, Crackle &amp; Pop</v>
      </c>
      <c r="C43" s="202"/>
      <c r="D43" s="198">
        <f>BX19</f>
        <v>4077</v>
      </c>
    </row>
    <row r="44" spans="1:4">
      <c r="A44" s="199">
        <f>BZ22</f>
        <v>5</v>
      </c>
      <c r="B44" s="201" t="str">
        <f>B22</f>
        <v>Josh's Giants</v>
      </c>
      <c r="C44" s="202"/>
      <c r="D44" s="198">
        <f>BX22</f>
        <v>4303</v>
      </c>
    </row>
    <row r="45" spans="1:4">
      <c r="A45" s="199">
        <f>BZ25</f>
        <v>2</v>
      </c>
      <c r="B45" s="201" t="str">
        <f>B25</f>
        <v>Walking Wounded</v>
      </c>
      <c r="C45" s="202"/>
      <c r="D45" s="198">
        <f>BX25</f>
        <v>5649</v>
      </c>
    </row>
    <row r="46" spans="1:4">
      <c r="A46" s="199">
        <f>BZ29</f>
        <v>1</v>
      </c>
      <c r="B46" s="201" t="str">
        <f>B29</f>
        <v>Mix 'n Match</v>
      </c>
      <c r="C46" s="202"/>
      <c r="D46" s="198">
        <f>BX29</f>
        <v>7131</v>
      </c>
    </row>
  </sheetData>
  <mergeCells count="33">
    <mergeCell ref="A29:A32"/>
    <mergeCell ref="B29:B32"/>
    <mergeCell ref="BX29:BX32"/>
    <mergeCell ref="BZ29:BZ32"/>
    <mergeCell ref="A25:A28"/>
    <mergeCell ref="B25:B28"/>
    <mergeCell ref="BX25:BX28"/>
    <mergeCell ref="BZ25:BZ28"/>
    <mergeCell ref="A19:A21"/>
    <mergeCell ref="B19:B21"/>
    <mergeCell ref="BX19:BX21"/>
    <mergeCell ref="BZ19:BZ21"/>
    <mergeCell ref="BZ3:BZ6"/>
    <mergeCell ref="A15:A18"/>
    <mergeCell ref="B15:B18"/>
    <mergeCell ref="BX15:BX18"/>
    <mergeCell ref="BZ15:BZ18"/>
    <mergeCell ref="A22:A24"/>
    <mergeCell ref="B22:B24"/>
    <mergeCell ref="BX22:BX24"/>
    <mergeCell ref="BZ22:BZ24"/>
    <mergeCell ref="BN1:BO1"/>
    <mergeCell ref="A7:A10"/>
    <mergeCell ref="B7:B10"/>
    <mergeCell ref="BX7:BX10"/>
    <mergeCell ref="BZ7:BZ10"/>
    <mergeCell ref="A11:A14"/>
    <mergeCell ref="B11:B14"/>
    <mergeCell ref="BX11:BX14"/>
    <mergeCell ref="BZ11:BZ14"/>
    <mergeCell ref="A3:A6"/>
    <mergeCell ref="B3:B6"/>
    <mergeCell ref="BX3:BX6"/>
  </mergeCells>
  <pageMargins left="0.25" right="0.25" top="0.75" bottom="0.75" header="0.3" footer="0.3"/>
  <pageSetup paperSize="9" scale="74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9A052C-7B57-41EF-A4E1-757BBBA6955F}">
          <x14:formula1>
            <xm:f>'Other specs'!$A$53:$A$64</xm:f>
          </x14:formula1>
          <xm:sqref>G32 G13:G15 G17:G18 G20:G21 G23:G29</xm:sqref>
        </x14:dataValidation>
        <x14:dataValidation type="list" allowBlank="1" showInputMessage="1" showErrorMessage="1" xr:uid="{0EE44550-F2D0-49E0-AE64-343B686F3681}">
          <x14:formula1>
            <xm:f>'Other specs'!$A$28:$A$38</xm:f>
          </x14:formula1>
          <xm:sqref>G30:G31 G16 G19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D915-2FCF-4B57-AE6A-1558F77D439B}">
  <sheetPr>
    <tabColor theme="5" tint="0.79998168889431442"/>
    <pageSetUpPr fitToPage="1"/>
  </sheetPr>
  <dimension ref="A1:AC99"/>
  <sheetViews>
    <sheetView workbookViewId="0">
      <pane xSplit="5" ySplit="5" topLeftCell="W88" activePane="bottomRight" state="frozen"/>
      <selection pane="topRight" activeCell="F1" sqref="F1"/>
      <selection pane="bottomLeft" activeCell="A4" sqref="A4"/>
      <selection pane="bottomRight" activeCell="AD68" sqref="AD68"/>
    </sheetView>
  </sheetViews>
  <sheetFormatPr defaultColWidth="9.15234375" defaultRowHeight="13.9"/>
  <cols>
    <col min="1" max="1" width="6.15234375" style="57" customWidth="1"/>
    <col min="2" max="2" width="1.4609375" style="13" customWidth="1"/>
    <col min="3" max="3" width="10.84375" style="13" customWidth="1"/>
    <col min="4" max="4" width="13.4609375" style="13" customWidth="1"/>
    <col min="5" max="5" width="31.15234375" style="13" customWidth="1"/>
    <col min="6" max="6" width="5.4609375" style="13" customWidth="1"/>
    <col min="7" max="7" width="6.4609375" style="13" customWidth="1"/>
    <col min="8" max="8" width="6" style="55" customWidth="1"/>
    <col min="9" max="9" width="6.15234375" style="13" customWidth="1"/>
    <col min="10" max="10" width="6" style="55" customWidth="1"/>
    <col min="11" max="11" width="6.3046875" style="13" customWidth="1"/>
    <col min="12" max="12" width="6" style="55" customWidth="1"/>
    <col min="13" max="13" width="5.69140625" style="13" customWidth="1"/>
    <col min="14" max="14" width="6" style="55" customWidth="1"/>
    <col min="15" max="15" width="6.15234375" style="13" customWidth="1"/>
    <col min="16" max="16" width="6" style="55" customWidth="1"/>
    <col min="17" max="17" width="6.3046875" style="13" customWidth="1"/>
    <col min="18" max="18" width="6" style="55" customWidth="1"/>
    <col min="19" max="19" width="6.15234375" style="13" customWidth="1"/>
    <col min="20" max="20" width="6" style="55" customWidth="1"/>
    <col min="21" max="21" width="5.4609375" style="13" customWidth="1"/>
    <col min="22" max="22" width="6" style="55" customWidth="1"/>
    <col min="23" max="23" width="6.4609375" style="13" customWidth="1"/>
    <col min="24" max="24" width="6" style="55" customWidth="1"/>
    <col min="25" max="25" width="2.3046875" style="13" customWidth="1"/>
    <col min="26" max="26" width="5.3046875" style="13" customWidth="1"/>
    <col min="27" max="27" width="6" style="55" customWidth="1"/>
    <col min="28" max="28" width="1.4609375" style="13" customWidth="1"/>
    <col min="29" max="29" width="13.3046875" style="56" customWidth="1"/>
    <col min="30" max="16384" width="9.15234375" style="13"/>
  </cols>
  <sheetData>
    <row r="1" spans="1:29" s="235" customFormat="1" ht="41.25" customHeight="1">
      <c r="A1" s="234"/>
      <c r="C1" s="243" t="s">
        <v>429</v>
      </c>
      <c r="H1" s="237"/>
      <c r="J1" s="237"/>
      <c r="L1" s="237"/>
      <c r="N1" s="237"/>
      <c r="P1" s="237"/>
      <c r="R1" s="237"/>
      <c r="T1" s="237"/>
      <c r="V1" s="237"/>
      <c r="X1" s="237"/>
      <c r="AA1" s="237"/>
      <c r="AC1" s="238"/>
    </row>
    <row r="3" spans="1:29" s="235" customFormat="1" ht="41.25" customHeight="1" thickBot="1">
      <c r="A3" s="234"/>
      <c r="C3" s="236" t="s">
        <v>360</v>
      </c>
      <c r="F3" s="242"/>
      <c r="H3" s="237"/>
      <c r="J3" s="237"/>
      <c r="L3" s="237"/>
      <c r="N3" s="237"/>
      <c r="P3" s="237"/>
      <c r="R3" s="237"/>
      <c r="T3" s="237"/>
      <c r="V3" s="237"/>
      <c r="X3" s="237"/>
      <c r="AA3" s="237"/>
      <c r="AC3" s="238"/>
    </row>
    <row r="4" spans="1:29" s="53" customFormat="1" ht="37.5" customHeight="1" thickBot="1">
      <c r="A4" s="169" t="s">
        <v>334</v>
      </c>
      <c r="C4" s="170" t="s">
        <v>160</v>
      </c>
      <c r="D4" s="171" t="s">
        <v>331</v>
      </c>
      <c r="E4" s="171" t="s">
        <v>330</v>
      </c>
      <c r="F4" s="172" t="s">
        <v>161</v>
      </c>
      <c r="G4" s="173">
        <v>100</v>
      </c>
      <c r="H4" s="174" t="s">
        <v>46</v>
      </c>
      <c r="I4" s="175" t="s">
        <v>44</v>
      </c>
      <c r="J4" s="174" t="s">
        <v>46</v>
      </c>
      <c r="K4" s="173" t="s">
        <v>47</v>
      </c>
      <c r="L4" s="174" t="s">
        <v>46</v>
      </c>
      <c r="M4" s="173" t="s">
        <v>42</v>
      </c>
      <c r="N4" s="174" t="s">
        <v>46</v>
      </c>
      <c r="O4" s="173">
        <v>400</v>
      </c>
      <c r="P4" s="174" t="s">
        <v>46</v>
      </c>
      <c r="Q4" s="173" t="s">
        <v>49</v>
      </c>
      <c r="R4" s="174" t="s">
        <v>46</v>
      </c>
      <c r="S4" s="173" t="s">
        <v>50</v>
      </c>
      <c r="T4" s="174" t="s">
        <v>46</v>
      </c>
      <c r="U4" s="173" t="s">
        <v>43</v>
      </c>
      <c r="V4" s="174" t="s">
        <v>46</v>
      </c>
      <c r="W4" s="173" t="s">
        <v>48</v>
      </c>
      <c r="X4" s="174" t="s">
        <v>46</v>
      </c>
      <c r="Y4" s="335">
        <v>1500</v>
      </c>
      <c r="Z4" s="336"/>
      <c r="AA4" s="174" t="s">
        <v>46</v>
      </c>
      <c r="AC4" s="176" t="s">
        <v>183</v>
      </c>
    </row>
    <row r="5" spans="1:29" ht="4.5" customHeight="1">
      <c r="C5" s="12"/>
      <c r="D5" s="12"/>
      <c r="E5" s="12"/>
      <c r="F5" s="12"/>
      <c r="G5" s="59"/>
      <c r="I5" s="58"/>
      <c r="K5" s="59"/>
      <c r="M5" s="59"/>
      <c r="O5" s="59"/>
      <c r="Q5" s="59"/>
      <c r="S5" s="59"/>
      <c r="U5" s="59"/>
      <c r="W5" s="59"/>
      <c r="Y5" s="60"/>
      <c r="Z5" s="60"/>
    </row>
    <row r="6" spans="1:29">
      <c r="A6" s="220">
        <f t="shared" ref="A6:A23" si="0">RANK(AC6,AC$6:AC$23,0)</f>
        <v>6</v>
      </c>
      <c r="C6" s="102" t="str">
        <f>Dec_2025!C3</f>
        <v>Andy</v>
      </c>
      <c r="D6" s="102" t="str">
        <f>Dec_2025!D3</f>
        <v>Smerdon</v>
      </c>
      <c r="E6" s="102" t="str">
        <f>Dec_2025!E3</f>
        <v>Fleet &amp; Crookham AC</v>
      </c>
      <c r="F6" s="114" t="str">
        <f>Dec_2025!F3</f>
        <v>M60</v>
      </c>
      <c r="G6" s="298">
        <f>Dec_2025!H3</f>
        <v>14.1</v>
      </c>
      <c r="H6" s="108">
        <f>Dec_2025!N3</f>
        <v>633</v>
      </c>
      <c r="I6" s="93">
        <f>Dec_2025!O3</f>
        <v>3.83</v>
      </c>
      <c r="J6" s="108">
        <f>Dec_2025!T3</f>
        <v>443</v>
      </c>
      <c r="K6" s="93">
        <f>Dec_2025!U3</f>
        <v>6.78</v>
      </c>
      <c r="L6" s="108">
        <f>Dec_2025!Z3</f>
        <v>384</v>
      </c>
      <c r="M6" s="93">
        <f>Dec_2025!AA3</f>
        <v>1.25</v>
      </c>
      <c r="N6" s="108">
        <f>Dec_2025!AF3</f>
        <v>480</v>
      </c>
      <c r="O6" s="298">
        <f>Dec_2025!AG3</f>
        <v>72</v>
      </c>
      <c r="P6" s="108">
        <f>Dec_2025!AM3</f>
        <v>410</v>
      </c>
      <c r="Q6" s="298">
        <f>Dec_2025!AN3</f>
        <v>23.3</v>
      </c>
      <c r="R6" s="108">
        <f>Dec_2025!AT3</f>
        <v>192</v>
      </c>
      <c r="S6" s="93">
        <f>Dec_2025!AU3</f>
        <v>19.600000000000001</v>
      </c>
      <c r="T6" s="108">
        <f>Dec_2025!AZ3</f>
        <v>252</v>
      </c>
      <c r="U6" s="93">
        <f>Dec_2025!BA3</f>
        <v>1.8</v>
      </c>
      <c r="V6" s="108">
        <f>Dec_2025!BF3</f>
        <v>237</v>
      </c>
      <c r="W6" s="93">
        <f>Dec_2025!BG3</f>
        <v>27.96</v>
      </c>
      <c r="X6" s="108">
        <f>Dec_2025!BL3</f>
        <v>417</v>
      </c>
      <c r="Y6" s="99">
        <f>Dec_2025!BM3</f>
        <v>7</v>
      </c>
      <c r="Z6" s="297">
        <f>Dec_2025!BN3</f>
        <v>34.5</v>
      </c>
      <c r="AA6" s="223">
        <f>Dec_2025!BT3</f>
        <v>219</v>
      </c>
      <c r="AB6" s="225">
        <f>Dec_2025!BU3</f>
        <v>0</v>
      </c>
      <c r="AC6" s="224">
        <f>Dec_2025!BV3</f>
        <v>3667</v>
      </c>
    </row>
    <row r="7" spans="1:29">
      <c r="A7" s="220">
        <f t="shared" si="0"/>
        <v>12</v>
      </c>
      <c r="C7" s="102" t="str">
        <f>Dec_2025!C4</f>
        <v>Josh</v>
      </c>
      <c r="D7" s="102" t="str">
        <f>Dec_2025!D4</f>
        <v>Strudwick</v>
      </c>
      <c r="E7" s="102" t="str">
        <f>Dec_2025!E4</f>
        <v>BMHAC</v>
      </c>
      <c r="F7" s="114" t="str">
        <f>Dec_2025!F4</f>
        <v>SM</v>
      </c>
      <c r="G7" s="298">
        <f>Dec_2025!H4</f>
        <v>12.5</v>
      </c>
      <c r="H7" s="108">
        <f>Dec_2025!N4</f>
        <v>513</v>
      </c>
      <c r="I7" s="93">
        <f>Dec_2025!O4</f>
        <v>5.15</v>
      </c>
      <c r="J7" s="108">
        <f>Dec_2025!T4</f>
        <v>411</v>
      </c>
      <c r="K7" s="93">
        <f>Dec_2025!U4</f>
        <v>10.55</v>
      </c>
      <c r="L7" s="108">
        <f>Dec_2025!Z4</f>
        <v>519</v>
      </c>
      <c r="M7" s="93">
        <f>Dec_2025!AA4</f>
        <v>1.49</v>
      </c>
      <c r="N7" s="108">
        <f>Dec_2025!AF4</f>
        <v>381</v>
      </c>
      <c r="O7" s="298">
        <f>Dec_2025!AG4</f>
        <v>70</v>
      </c>
      <c r="P7" s="108">
        <f>Dec_2025!AM4</f>
        <v>135</v>
      </c>
      <c r="Q7" s="298">
        <f>Dec_2025!AN4</f>
        <v>24.7</v>
      </c>
      <c r="R7" s="108">
        <f>Dec_2025!AT4</f>
        <v>65</v>
      </c>
      <c r="S7" s="93">
        <f>Dec_2025!AU4</f>
        <v>26.57</v>
      </c>
      <c r="T7" s="108">
        <f>Dec_2025!AZ4</f>
        <v>397</v>
      </c>
      <c r="U7" s="93">
        <f>Dec_2025!BA4</f>
        <v>2</v>
      </c>
      <c r="V7" s="108">
        <f>Dec_2025!BF4</f>
        <v>140</v>
      </c>
      <c r="W7" s="93">
        <f>Dec_2025!BG4</f>
        <v>40.340000000000003</v>
      </c>
      <c r="X7" s="108">
        <f>Dec_2025!BL4</f>
        <v>447</v>
      </c>
      <c r="Y7" s="99">
        <f>Dec_2025!BM4</f>
        <v>7</v>
      </c>
      <c r="Z7" s="297">
        <f>Dec_2025!BN4</f>
        <v>1.8</v>
      </c>
      <c r="AA7" s="223">
        <f>Dec_2025!BT4</f>
        <v>69</v>
      </c>
      <c r="AB7" s="225">
        <f>Dec_2025!BU4</f>
        <v>0</v>
      </c>
      <c r="AC7" s="224">
        <f>Dec_2025!BV4</f>
        <v>3077</v>
      </c>
    </row>
    <row r="8" spans="1:29">
      <c r="A8" s="220">
        <f t="shared" si="0"/>
        <v>15</v>
      </c>
      <c r="C8" s="102" t="str">
        <f>Dec_2025!C5</f>
        <v>Mark</v>
      </c>
      <c r="D8" s="102" t="str">
        <f>Dec_2025!D5</f>
        <v>Andrews</v>
      </c>
      <c r="E8" s="102" t="str">
        <f>Dec_2025!E5</f>
        <v>Hercules Wimbledon AC</v>
      </c>
      <c r="F8" s="114" t="str">
        <f>Dec_2025!F5</f>
        <v>M35</v>
      </c>
      <c r="G8" s="298">
        <f>Dec_2025!H5</f>
        <v>14.1</v>
      </c>
      <c r="H8" s="108">
        <f>Dec_2025!N5</f>
        <v>266</v>
      </c>
      <c r="I8" s="93">
        <f>Dec_2025!O5</f>
        <v>4.5199999999999996</v>
      </c>
      <c r="J8" s="108">
        <f>Dec_2025!T5</f>
        <v>324</v>
      </c>
      <c r="K8" s="93">
        <f>Dec_2025!U5</f>
        <v>9.67</v>
      </c>
      <c r="L8" s="108">
        <f>Dec_2025!Z5</f>
        <v>492</v>
      </c>
      <c r="M8" s="93">
        <f>Dec_2025!AA5</f>
        <v>1.55</v>
      </c>
      <c r="N8" s="108">
        <f>Dec_2025!AF5</f>
        <v>441</v>
      </c>
      <c r="O8" s="298">
        <f>Dec_2025!AG5</f>
        <v>79.599999999999994</v>
      </c>
      <c r="P8" s="108">
        <f>Dec_2025!AM5</f>
        <v>16</v>
      </c>
      <c r="Q8" s="298">
        <f>Dec_2025!AN5</f>
        <v>21</v>
      </c>
      <c r="R8" s="108">
        <f>Dec_2025!AT5</f>
        <v>264</v>
      </c>
      <c r="S8" s="93">
        <f>Dec_2025!AU5</f>
        <v>28.04</v>
      </c>
      <c r="T8" s="108">
        <f>Dec_2025!AZ5</f>
        <v>426</v>
      </c>
      <c r="U8" s="93">
        <f>Dec_2025!BA5</f>
        <v>2</v>
      </c>
      <c r="V8" s="108">
        <f>Dec_2025!BF5</f>
        <v>143</v>
      </c>
      <c r="W8" s="93">
        <f>Dec_2025!BG5</f>
        <v>32.619999999999997</v>
      </c>
      <c r="X8" s="108">
        <f>Dec_2025!BL5</f>
        <v>356</v>
      </c>
      <c r="Y8" s="99">
        <f>Dec_2025!BM5</f>
        <v>8</v>
      </c>
      <c r="Z8" s="297">
        <f>Dec_2025!BN5</f>
        <v>1.4</v>
      </c>
      <c r="AA8" s="223">
        <f>Dec_2025!BT5</f>
        <v>0</v>
      </c>
      <c r="AB8" s="225">
        <f>Dec_2025!BU5</f>
        <v>0</v>
      </c>
      <c r="AC8" s="224">
        <f>Dec_2025!BV5</f>
        <v>2728</v>
      </c>
    </row>
    <row r="9" spans="1:29">
      <c r="A9" s="220">
        <f t="shared" si="0"/>
        <v>16</v>
      </c>
      <c r="C9" s="214" t="str">
        <f>Dec_2025!C6</f>
        <v>Peter</v>
      </c>
      <c r="D9" s="214" t="str">
        <f>Dec_2025!D6</f>
        <v>Costley</v>
      </c>
      <c r="E9" s="214" t="str">
        <f>Dec_2025!E6</f>
        <v>Southampton AC</v>
      </c>
      <c r="F9" s="215" t="str">
        <f>Dec_2025!F6</f>
        <v>M60</v>
      </c>
      <c r="G9" s="298">
        <f>Dec_2025!H6</f>
        <v>17.3</v>
      </c>
      <c r="H9" s="217">
        <f>Dec_2025!N6</f>
        <v>209</v>
      </c>
      <c r="I9" s="216">
        <f>Dec_2025!O6</f>
        <v>3.24</v>
      </c>
      <c r="J9" s="217">
        <f>Dec_2025!T6</f>
        <v>288</v>
      </c>
      <c r="K9" s="216">
        <f>Dec_2025!U6</f>
        <v>6.69</v>
      </c>
      <c r="L9" s="217">
        <f>Dec_2025!Z6</f>
        <v>378</v>
      </c>
      <c r="M9" s="216">
        <f>Dec_2025!AA6</f>
        <v>1.1599999999999999</v>
      </c>
      <c r="N9" s="217">
        <f>Dec_2025!AF6</f>
        <v>389</v>
      </c>
      <c r="O9" s="298">
        <f>Dec_2025!AG6</f>
        <v>81.900000000000006</v>
      </c>
      <c r="P9" s="217">
        <f>Dec_2025!AM6</f>
        <v>174</v>
      </c>
      <c r="Q9" s="298">
        <f>Dec_2025!AN6</f>
        <v>28.2</v>
      </c>
      <c r="R9" s="217">
        <f>Dec_2025!AT6</f>
        <v>14</v>
      </c>
      <c r="S9" s="216">
        <f>Dec_2025!AU6</f>
        <v>18.010000000000002</v>
      </c>
      <c r="T9" s="217">
        <f>Dec_2025!AZ6</f>
        <v>223</v>
      </c>
      <c r="U9" s="216">
        <f>Dec_2025!BA6</f>
        <v>0</v>
      </c>
      <c r="V9" s="217">
        <f>Dec_2025!BF6</f>
        <v>0</v>
      </c>
      <c r="W9" s="216">
        <f>Dec_2025!BG6</f>
        <v>18.100000000000001</v>
      </c>
      <c r="X9" s="217">
        <f>Dec_2025!BL6</f>
        <v>226</v>
      </c>
      <c r="Y9" s="218">
        <f>Dec_2025!BM6</f>
        <v>6</v>
      </c>
      <c r="Z9" s="299">
        <f>Dec_2025!BN6</f>
        <v>17.399999999999999</v>
      </c>
      <c r="AA9" s="226">
        <f>Dec_2025!BT6</f>
        <v>512</v>
      </c>
      <c r="AB9" s="225">
        <f>Dec_2025!BU6</f>
        <v>0</v>
      </c>
      <c r="AC9" s="227">
        <f>Dec_2025!BV6</f>
        <v>2413</v>
      </c>
    </row>
    <row r="10" spans="1:29">
      <c r="A10" s="220">
        <f t="shared" si="0"/>
        <v>8</v>
      </c>
      <c r="C10" s="102" t="str">
        <f>Dec_2025!C7</f>
        <v>Paul</v>
      </c>
      <c r="D10" s="102" t="str">
        <f>Dec_2025!D7</f>
        <v>Yeoman</v>
      </c>
      <c r="E10" s="102" t="str">
        <f>Dec_2025!E7</f>
        <v>Newport Harriers AC</v>
      </c>
      <c r="F10" s="114" t="str">
        <f>Dec_2025!F7</f>
        <v>M60</v>
      </c>
      <c r="G10" s="298">
        <f>Dec_2025!H7</f>
        <v>15.6</v>
      </c>
      <c r="H10" s="108">
        <f>Dec_2025!N7</f>
        <v>409</v>
      </c>
      <c r="I10" s="93">
        <f>Dec_2025!O7</f>
        <v>3.74</v>
      </c>
      <c r="J10" s="108">
        <f>Dec_2025!T7</f>
        <v>417</v>
      </c>
      <c r="K10" s="93">
        <f>Dec_2025!U7</f>
        <v>7.73</v>
      </c>
      <c r="L10" s="108">
        <f>Dec_2025!Z7</f>
        <v>454</v>
      </c>
      <c r="M10" s="93">
        <f>Dec_2025!AA7</f>
        <v>1.28</v>
      </c>
      <c r="N10" s="108">
        <f>Dec_2025!AF7</f>
        <v>512</v>
      </c>
      <c r="O10" s="298">
        <f>Dec_2025!AG7</f>
        <v>80</v>
      </c>
      <c r="P10" s="108">
        <f>Dec_2025!AM7</f>
        <v>213</v>
      </c>
      <c r="Q10" s="298">
        <f>Dec_2025!AN7</f>
        <v>24.1</v>
      </c>
      <c r="R10" s="108">
        <f>Dec_2025!AT7</f>
        <v>150</v>
      </c>
      <c r="S10" s="93">
        <f>Dec_2025!AU7</f>
        <v>22.66</v>
      </c>
      <c r="T10" s="108">
        <f>Dec_2025!AZ7</f>
        <v>307</v>
      </c>
      <c r="U10" s="93">
        <f>Dec_2025!BA7</f>
        <v>2.2999999999999998</v>
      </c>
      <c r="V10" s="108">
        <f>Dec_2025!BF7</f>
        <v>398</v>
      </c>
      <c r="W10" s="93">
        <f>Dec_2025!BG7</f>
        <v>21.08</v>
      </c>
      <c r="X10" s="108">
        <f>Dec_2025!BL7</f>
        <v>283</v>
      </c>
      <c r="Y10" s="99">
        <f>Dec_2025!BM7</f>
        <v>7</v>
      </c>
      <c r="Z10" s="297">
        <f>Dec_2025!BN7</f>
        <v>36.5</v>
      </c>
      <c r="AA10" s="223">
        <f>Dec_2025!BT7</f>
        <v>213</v>
      </c>
      <c r="AB10" s="225">
        <f>Dec_2025!BU7</f>
        <v>0</v>
      </c>
      <c r="AC10" s="224">
        <f>Dec_2025!BV7</f>
        <v>3356</v>
      </c>
    </row>
    <row r="11" spans="1:29">
      <c r="A11" s="220">
        <f t="shared" si="0"/>
        <v>1</v>
      </c>
      <c r="C11" s="102" t="str">
        <f>Dec_2025!C8</f>
        <v>Andy</v>
      </c>
      <c r="D11" s="102" t="str">
        <f>Dec_2025!D8</f>
        <v>Waddington</v>
      </c>
      <c r="E11" s="102" t="str">
        <f>Dec_2025!E8</f>
        <v>BMHAC</v>
      </c>
      <c r="F11" s="114" t="str">
        <f>Dec_2025!F8</f>
        <v>M60</v>
      </c>
      <c r="G11" s="298">
        <f>Dec_2025!H8</f>
        <v>14.1</v>
      </c>
      <c r="H11" s="108">
        <f>Dec_2025!N8</f>
        <v>633</v>
      </c>
      <c r="I11" s="93">
        <f>Dec_2025!O8</f>
        <v>4.47</v>
      </c>
      <c r="J11" s="108">
        <f>Dec_2025!T8</f>
        <v>630</v>
      </c>
      <c r="K11" s="93">
        <f>Dec_2025!U8</f>
        <v>8.66</v>
      </c>
      <c r="L11" s="108">
        <f>Dec_2025!Z8</f>
        <v>522</v>
      </c>
      <c r="M11" s="93">
        <f>Dec_2025!AA8</f>
        <v>1.52</v>
      </c>
      <c r="N11" s="108">
        <f>Dec_2025!AF8</f>
        <v>776</v>
      </c>
      <c r="O11" s="298">
        <f>Dec_2025!AG8</f>
        <v>66.5</v>
      </c>
      <c r="P11" s="108">
        <f>Dec_2025!AM8</f>
        <v>578</v>
      </c>
      <c r="Q11" s="298">
        <f>Dec_2025!AN8</f>
        <v>24</v>
      </c>
      <c r="R11" s="108">
        <f>Dec_2025!AT8</f>
        <v>155</v>
      </c>
      <c r="S11" s="93">
        <f>Dec_2025!AU8</f>
        <v>24.81</v>
      </c>
      <c r="T11" s="108">
        <f>Dec_2025!AZ8</f>
        <v>347</v>
      </c>
      <c r="U11" s="93">
        <f>Dec_2025!BA8</f>
        <v>1.8</v>
      </c>
      <c r="V11" s="108">
        <f>Dec_2025!BF8</f>
        <v>237</v>
      </c>
      <c r="W11" s="93">
        <f>Dec_2025!BG8</f>
        <v>27.47</v>
      </c>
      <c r="X11" s="108">
        <f>Dec_2025!BL8</f>
        <v>407</v>
      </c>
      <c r="Y11" s="99">
        <f>Dec_2025!BM8</f>
        <v>5</v>
      </c>
      <c r="Z11" s="297">
        <f>Dec_2025!BN8</f>
        <v>54.1</v>
      </c>
      <c r="AA11" s="223">
        <f>Dec_2025!BT8</f>
        <v>622</v>
      </c>
      <c r="AB11" s="225">
        <f>Dec_2025!BU8</f>
        <v>0</v>
      </c>
      <c r="AC11" s="224">
        <f>Dec_2025!BV8</f>
        <v>4907</v>
      </c>
    </row>
    <row r="12" spans="1:29">
      <c r="A12" s="220">
        <f t="shared" si="0"/>
        <v>7</v>
      </c>
      <c r="C12" s="102" t="str">
        <f>Dec_2025!C9</f>
        <v>John</v>
      </c>
      <c r="D12" s="102" t="str">
        <f>Dec_2025!D9</f>
        <v>Bowden</v>
      </c>
      <c r="E12" s="102" t="str">
        <f>Dec_2025!E9</f>
        <v>Charnwood</v>
      </c>
      <c r="F12" s="114" t="str">
        <f>Dec_2025!F9</f>
        <v>M45</v>
      </c>
      <c r="G12" s="298">
        <f>Dec_2025!H9</f>
        <v>13.3</v>
      </c>
      <c r="H12" s="108">
        <f>Dec_2025!N9</f>
        <v>527</v>
      </c>
      <c r="I12" s="93">
        <f>Dec_2025!O9</f>
        <v>4.92</v>
      </c>
      <c r="J12" s="108">
        <f>Dec_2025!T9</f>
        <v>525</v>
      </c>
      <c r="K12" s="93">
        <f>Dec_2025!U9</f>
        <v>8.8800000000000008</v>
      </c>
      <c r="L12" s="108">
        <f>Dec_2025!Z9</f>
        <v>518</v>
      </c>
      <c r="M12" s="93">
        <f>Dec_2025!AA9</f>
        <v>1.46</v>
      </c>
      <c r="N12" s="108">
        <f>Dec_2025!AF9</f>
        <v>480</v>
      </c>
      <c r="O12" s="298">
        <f>Dec_2025!AG9</f>
        <v>69</v>
      </c>
      <c r="P12" s="108">
        <f>Dec_2025!AM9</f>
        <v>297</v>
      </c>
      <c r="Q12" s="298">
        <f>Dec_2025!AN9</f>
        <v>23.3</v>
      </c>
      <c r="R12" s="108">
        <f>Dec_2025!AT9</f>
        <v>223</v>
      </c>
      <c r="S12" s="93">
        <f>Dec_2025!AU9</f>
        <v>22.59</v>
      </c>
      <c r="T12" s="108">
        <f>Dec_2025!AZ9</f>
        <v>358</v>
      </c>
      <c r="U12" s="93">
        <f>Dec_2025!BA9</f>
        <v>2.2000000000000002</v>
      </c>
      <c r="V12" s="108">
        <f>Dec_2025!BF9</f>
        <v>240</v>
      </c>
      <c r="W12" s="93">
        <f>Dec_2025!BG9</f>
        <v>29.49</v>
      </c>
      <c r="X12" s="108">
        <f>Dec_2025!BL9</f>
        <v>380</v>
      </c>
      <c r="Y12" s="99">
        <f>Dec_2025!BM9</f>
        <v>8</v>
      </c>
      <c r="Z12" s="297">
        <f>Dec_2025!BN9</f>
        <v>17.600000000000001</v>
      </c>
      <c r="AA12" s="223">
        <f>Dec_2025!BT9</f>
        <v>11</v>
      </c>
      <c r="AB12" s="225">
        <f>Dec_2025!BU9</f>
        <v>0</v>
      </c>
      <c r="AC12" s="224">
        <f>Dec_2025!BV9</f>
        <v>3559</v>
      </c>
    </row>
    <row r="13" spans="1:29">
      <c r="A13" s="220">
        <f t="shared" si="0"/>
        <v>14</v>
      </c>
      <c r="C13" s="102" t="str">
        <f>Dec_2025!C10</f>
        <v>Derek</v>
      </c>
      <c r="D13" s="102" t="str">
        <f>Dec_2025!D10</f>
        <v>Warn</v>
      </c>
      <c r="E13" s="102" t="str">
        <f>Dec_2025!E10</f>
        <v>Southampton AC</v>
      </c>
      <c r="F13" s="114" t="str">
        <f>Dec_2025!F10</f>
        <v>M55</v>
      </c>
      <c r="G13" s="298">
        <f>Dec_2025!H10</f>
        <v>15.5</v>
      </c>
      <c r="H13" s="108">
        <f>Dec_2025!N10</f>
        <v>350</v>
      </c>
      <c r="I13" s="93">
        <f>Dec_2025!O10</f>
        <v>3.94</v>
      </c>
      <c r="J13" s="108">
        <f>Dec_2025!T10</f>
        <v>409</v>
      </c>
      <c r="K13" s="93">
        <f>Dec_2025!U10</f>
        <v>7.16</v>
      </c>
      <c r="L13" s="108">
        <f>Dec_2025!Z10</f>
        <v>419</v>
      </c>
      <c r="M13" s="93">
        <f>Dec_2025!AA10</f>
        <v>1.19</v>
      </c>
      <c r="N13" s="108">
        <f>Dec_2025!AF10</f>
        <v>360</v>
      </c>
      <c r="O13" s="298">
        <f>Dec_2025!AG10</f>
        <v>0</v>
      </c>
      <c r="P13" s="108">
        <f>Dec_2025!AM10</f>
        <v>0</v>
      </c>
      <c r="Q13" s="298">
        <f>Dec_2025!AN10</f>
        <v>24.4</v>
      </c>
      <c r="R13" s="108">
        <f>Dec_2025!AT10</f>
        <v>165</v>
      </c>
      <c r="S13" s="93">
        <f>Dec_2025!AU10</f>
        <v>23.43</v>
      </c>
      <c r="T13" s="108">
        <f>Dec_2025!AZ10</f>
        <v>376</v>
      </c>
      <c r="U13" s="93">
        <f>Dec_2025!BA10</f>
        <v>2.4</v>
      </c>
      <c r="V13" s="108">
        <f>Dec_2025!BF10</f>
        <v>379</v>
      </c>
      <c r="W13" s="93">
        <f>Dec_2025!BG10</f>
        <v>21.81</v>
      </c>
      <c r="X13" s="108">
        <f>Dec_2025!BL10</f>
        <v>289</v>
      </c>
      <c r="Y13" s="99">
        <f>Dec_2025!BM10</f>
        <v>10</v>
      </c>
      <c r="Z13" s="297">
        <f>Dec_2025!BN10</f>
        <v>9.6</v>
      </c>
      <c r="AA13" s="223">
        <f>Dec_2025!BT10</f>
        <v>0</v>
      </c>
      <c r="AB13" s="225">
        <f>Dec_2025!BU10</f>
        <v>0</v>
      </c>
      <c r="AC13" s="224">
        <f>Dec_2025!BV10</f>
        <v>2747</v>
      </c>
    </row>
    <row r="14" spans="1:29">
      <c r="A14" s="220">
        <f t="shared" si="0"/>
        <v>11</v>
      </c>
      <c r="C14" s="102" t="str">
        <f>Dec_2025!C11</f>
        <v>Mike</v>
      </c>
      <c r="D14" s="102" t="str">
        <f>Dec_2025!D11</f>
        <v>Futtit</v>
      </c>
      <c r="E14" s="102" t="str">
        <f>Dec_2025!E11</f>
        <v>Walton AC</v>
      </c>
      <c r="F14" s="114" t="str">
        <f>Dec_2025!F11</f>
        <v>M55</v>
      </c>
      <c r="G14" s="298">
        <f>Dec_2025!H11</f>
        <v>14.7</v>
      </c>
      <c r="H14" s="108">
        <f>Dec_2025!N11</f>
        <v>461</v>
      </c>
      <c r="I14" s="93">
        <f>Dec_2025!O11</f>
        <v>3.68</v>
      </c>
      <c r="J14" s="108">
        <f>Dec_2025!T11</f>
        <v>345</v>
      </c>
      <c r="K14" s="93">
        <f>Dec_2025!U11</f>
        <v>7.48</v>
      </c>
      <c r="L14" s="108">
        <f>Dec_2025!Z11</f>
        <v>443</v>
      </c>
      <c r="M14" s="93">
        <f>Dec_2025!AA11</f>
        <v>1.07</v>
      </c>
      <c r="N14" s="108">
        <f>Dec_2025!AF11</f>
        <v>257</v>
      </c>
      <c r="O14" s="298">
        <f>Dec_2025!AG11</f>
        <v>77</v>
      </c>
      <c r="P14" s="108">
        <f>Dec_2025!AM11</f>
        <v>220</v>
      </c>
      <c r="Q14" s="298">
        <f>Dec_2025!AN11</f>
        <v>0</v>
      </c>
      <c r="R14" s="108">
        <f>Dec_2025!AT11</f>
        <v>0</v>
      </c>
      <c r="S14" s="93">
        <f>Dec_2025!AU11</f>
        <v>22.42</v>
      </c>
      <c r="T14" s="108">
        <f>Dec_2025!AZ11</f>
        <v>355</v>
      </c>
      <c r="U14" s="93">
        <f>Dec_2025!BA11</f>
        <v>2.2000000000000002</v>
      </c>
      <c r="V14" s="108">
        <f>Dec_2025!BF11</f>
        <v>316</v>
      </c>
      <c r="W14" s="93">
        <f>Dec_2025!BG11</f>
        <v>25.97</v>
      </c>
      <c r="X14" s="108">
        <f>Dec_2025!BL11</f>
        <v>368</v>
      </c>
      <c r="Y14" s="99">
        <f>Dec_2025!BM11</f>
        <v>6</v>
      </c>
      <c r="Z14" s="297">
        <f>Dec_2025!BN11</f>
        <v>42.8</v>
      </c>
      <c r="AA14" s="223">
        <f>Dec_2025!BT11</f>
        <v>335</v>
      </c>
      <c r="AB14" s="225">
        <f>Dec_2025!BU11</f>
        <v>0</v>
      </c>
      <c r="AC14" s="224">
        <f>Dec_2025!BV11</f>
        <v>3100</v>
      </c>
    </row>
    <row r="15" spans="1:29">
      <c r="A15" s="220">
        <f t="shared" si="0"/>
        <v>3</v>
      </c>
      <c r="C15" s="102" t="str">
        <f>Dec_2025!C12</f>
        <v>Neil</v>
      </c>
      <c r="D15" s="102" t="str">
        <f>Dec_2025!D12</f>
        <v>Barton</v>
      </c>
      <c r="E15" s="102" t="str">
        <f>Dec_2025!E12</f>
        <v>BMHAC</v>
      </c>
      <c r="F15" s="114" t="str">
        <f>Dec_2025!F12</f>
        <v>M45</v>
      </c>
      <c r="G15" s="298">
        <f>Dec_2025!H12</f>
        <v>12.7</v>
      </c>
      <c r="H15" s="108">
        <f>Dec_2025!N12</f>
        <v>631</v>
      </c>
      <c r="I15" s="93">
        <f>Dec_2025!O12</f>
        <v>5.8</v>
      </c>
      <c r="J15" s="108">
        <f>Dec_2025!T12</f>
        <v>750</v>
      </c>
      <c r="K15" s="93">
        <f>Dec_2025!U12</f>
        <v>7.49</v>
      </c>
      <c r="L15" s="108">
        <f>Dec_2025!Z12</f>
        <v>419</v>
      </c>
      <c r="M15" s="93">
        <f>Dec_2025!AA12</f>
        <v>1.55</v>
      </c>
      <c r="N15" s="108">
        <f>Dec_2025!AF12</f>
        <v>560</v>
      </c>
      <c r="O15" s="298">
        <f>Dec_2025!AG12</f>
        <v>62.3</v>
      </c>
      <c r="P15" s="108">
        <f>Dec_2025!AM12</f>
        <v>502</v>
      </c>
      <c r="Q15" s="298">
        <f>Dec_2025!AN12</f>
        <v>28.4</v>
      </c>
      <c r="R15" s="108">
        <f>Dec_2025!AT12</f>
        <v>22</v>
      </c>
      <c r="S15" s="93">
        <f>Dec_2025!AU12</f>
        <v>22.62</v>
      </c>
      <c r="T15" s="108">
        <f>Dec_2025!AZ12</f>
        <v>358</v>
      </c>
      <c r="U15" s="93">
        <f>Dec_2025!BA12</f>
        <v>1.8</v>
      </c>
      <c r="V15" s="108">
        <f>Dec_2025!BF12</f>
        <v>147</v>
      </c>
      <c r="W15" s="93">
        <f>Dec_2025!BG12</f>
        <v>32.25</v>
      </c>
      <c r="X15" s="108">
        <f>Dec_2025!BL12</f>
        <v>428</v>
      </c>
      <c r="Y15" s="99">
        <f>Dec_2025!BM12</f>
        <v>6</v>
      </c>
      <c r="Z15" s="297">
        <f>Dec_2025!BN12</f>
        <v>39.700000000000003</v>
      </c>
      <c r="AA15" s="223">
        <f>Dec_2025!BT12</f>
        <v>233</v>
      </c>
      <c r="AB15" s="225">
        <f>Dec_2025!BU12</f>
        <v>0</v>
      </c>
      <c r="AC15" s="224">
        <f>Dec_2025!BV12</f>
        <v>4050</v>
      </c>
    </row>
    <row r="16" spans="1:29">
      <c r="A16" s="220">
        <f t="shared" si="0"/>
        <v>10</v>
      </c>
      <c r="C16" s="102" t="str">
        <f>Dec_2025!C13</f>
        <v xml:space="preserve">Matt </v>
      </c>
      <c r="D16" s="102" t="str">
        <f>Dec_2025!D13</f>
        <v>Holloway</v>
      </c>
      <c r="E16" s="102" t="str">
        <f>Dec_2025!E13</f>
        <v>Gloucester AC</v>
      </c>
      <c r="F16" s="114" t="str">
        <f>Dec_2025!F13</f>
        <v>M45</v>
      </c>
      <c r="G16" s="298">
        <f>Dec_2025!H13</f>
        <v>14.3</v>
      </c>
      <c r="H16" s="108">
        <f>Dec_2025!N13</f>
        <v>373</v>
      </c>
      <c r="I16" s="93">
        <f>Dec_2025!O13</f>
        <v>4.79</v>
      </c>
      <c r="J16" s="108">
        <f>Dec_2025!T13</f>
        <v>494</v>
      </c>
      <c r="K16" s="93">
        <f>Dec_2025!U13</f>
        <v>8.31</v>
      </c>
      <c r="L16" s="108">
        <f>Dec_2025!Z13</f>
        <v>477</v>
      </c>
      <c r="M16" s="93">
        <f>Dec_2025!AA13</f>
        <v>1.4</v>
      </c>
      <c r="N16" s="108">
        <f>Dec_2025!AF13</f>
        <v>434</v>
      </c>
      <c r="O16" s="298">
        <f>Dec_2025!AG13</f>
        <v>71.099999999999994</v>
      </c>
      <c r="P16" s="108">
        <f>Dec_2025!AM13</f>
        <v>243</v>
      </c>
      <c r="Q16" s="298">
        <f>Dec_2025!AN13</f>
        <v>0</v>
      </c>
      <c r="R16" s="108">
        <f>Dec_2025!AT13</f>
        <v>0</v>
      </c>
      <c r="S16" s="93">
        <f>Dec_2025!AU13</f>
        <v>25.72</v>
      </c>
      <c r="T16" s="108">
        <f>Dec_2025!AZ13</f>
        <v>424</v>
      </c>
      <c r="U16" s="93">
        <f>Dec_2025!BA13</f>
        <v>2.4</v>
      </c>
      <c r="V16" s="108">
        <f>Dec_2025!BF13</f>
        <v>291</v>
      </c>
      <c r="W16" s="93">
        <f>Dec_2025!BG13</f>
        <v>24.41</v>
      </c>
      <c r="X16" s="108">
        <f>Dec_2025!BL13</f>
        <v>293</v>
      </c>
      <c r="Y16" s="99">
        <f>Dec_2025!BM13</f>
        <v>7</v>
      </c>
      <c r="Z16" s="297">
        <f>Dec_2025!BN13</f>
        <v>3.4</v>
      </c>
      <c r="AA16" s="223">
        <f>Dec_2025!BT13</f>
        <v>156</v>
      </c>
      <c r="AB16" s="225">
        <f>Dec_2025!BU13</f>
        <v>0</v>
      </c>
      <c r="AC16" s="224">
        <f>Dec_2025!BV13</f>
        <v>3185</v>
      </c>
    </row>
    <row r="17" spans="1:29">
      <c r="A17" s="220">
        <f t="shared" si="0"/>
        <v>5</v>
      </c>
      <c r="C17" s="102" t="str">
        <f>Dec_2025!C14</f>
        <v>Kyle</v>
      </c>
      <c r="D17" s="102" t="str">
        <f>Dec_2025!D14</f>
        <v>Neal</v>
      </c>
      <c r="E17" s="102" t="str">
        <f>Dec_2025!E14</f>
        <v>Gloucester AC</v>
      </c>
      <c r="F17" s="114" t="str">
        <f>Dec_2025!F14</f>
        <v>U23</v>
      </c>
      <c r="G17" s="298">
        <f>Dec_2025!H14</f>
        <v>13.5</v>
      </c>
      <c r="H17" s="108">
        <f>Dec_2025!N14</f>
        <v>350</v>
      </c>
      <c r="I17" s="93">
        <f>Dec_2025!O14</f>
        <v>5.49</v>
      </c>
      <c r="J17" s="108">
        <f>Dec_2025!T14</f>
        <v>479</v>
      </c>
      <c r="K17" s="93">
        <f>Dec_2025!U14</f>
        <v>7.94</v>
      </c>
      <c r="L17" s="108">
        <f>Dec_2025!Z14</f>
        <v>363</v>
      </c>
      <c r="M17" s="93">
        <f>Dec_2025!AA14</f>
        <v>1.64</v>
      </c>
      <c r="N17" s="108">
        <f>Dec_2025!AF14</f>
        <v>496</v>
      </c>
      <c r="O17" s="298">
        <f>Dec_2025!AG14</f>
        <v>65.8</v>
      </c>
      <c r="P17" s="108">
        <f>Dec_2025!AM14</f>
        <v>234</v>
      </c>
      <c r="Q17" s="298">
        <f>Dec_2025!AN14</f>
        <v>0</v>
      </c>
      <c r="R17" s="108">
        <f>Dec_2025!AT14</f>
        <v>0</v>
      </c>
      <c r="S17" s="93">
        <f>Dec_2025!AU14</f>
        <v>30.72</v>
      </c>
      <c r="T17" s="108">
        <f>Dec_2025!AZ14</f>
        <v>479</v>
      </c>
      <c r="U17" s="93">
        <f>Dec_2025!BA14</f>
        <v>3.2</v>
      </c>
      <c r="V17" s="108">
        <f>Dec_2025!BF14</f>
        <v>406</v>
      </c>
      <c r="W17" s="93">
        <f>Dec_2025!BG14</f>
        <v>36.53</v>
      </c>
      <c r="X17" s="108">
        <f>Dec_2025!BL14</f>
        <v>392</v>
      </c>
      <c r="Y17" s="99">
        <f>Dec_2025!BM14</f>
        <v>5</v>
      </c>
      <c r="Z17" s="297">
        <f>Dec_2025!BN14</f>
        <v>8.5</v>
      </c>
      <c r="AA17" s="223">
        <f>Dec_2025!BT14</f>
        <v>512</v>
      </c>
      <c r="AB17" s="225">
        <f>Dec_2025!BU14</f>
        <v>0</v>
      </c>
      <c r="AC17" s="224">
        <f>Dec_2025!BV14</f>
        <v>3711</v>
      </c>
    </row>
    <row r="18" spans="1:29">
      <c r="A18" s="220">
        <f t="shared" si="0"/>
        <v>4</v>
      </c>
      <c r="C18" s="102" t="str">
        <f>Dec_2025!C15</f>
        <v>Stephen</v>
      </c>
      <c r="D18" s="102" t="str">
        <f>Dec_2025!D15</f>
        <v>Carpenter</v>
      </c>
      <c r="E18" s="102" t="str">
        <f>Dec_2025!E15</f>
        <v>Walton AC</v>
      </c>
      <c r="F18" s="114" t="str">
        <f>Dec_2025!F15</f>
        <v>M35</v>
      </c>
      <c r="G18" s="298">
        <f>Dec_2025!H15</f>
        <v>13.3</v>
      </c>
      <c r="H18" s="108">
        <f>Dec_2025!N15</f>
        <v>380</v>
      </c>
      <c r="I18" s="93">
        <f>Dec_2025!O15</f>
        <v>5.2</v>
      </c>
      <c r="J18" s="108">
        <f>Dec_2025!T15</f>
        <v>461</v>
      </c>
      <c r="K18" s="93">
        <f>Dec_2025!U15</f>
        <v>8.16</v>
      </c>
      <c r="L18" s="108">
        <f>Dec_2025!Z15</f>
        <v>398</v>
      </c>
      <c r="M18" s="93">
        <f>Dec_2025!AA15</f>
        <v>1.61</v>
      </c>
      <c r="N18" s="108">
        <f>Dec_2025!AF15</f>
        <v>488</v>
      </c>
      <c r="O18" s="298">
        <f>Dec_2025!AG15</f>
        <v>62.9</v>
      </c>
      <c r="P18" s="108">
        <f>Dec_2025!AM15</f>
        <v>350</v>
      </c>
      <c r="Q18" s="298">
        <f>Dec_2025!AN15</f>
        <v>20.8</v>
      </c>
      <c r="R18" s="108">
        <f>Dec_2025!AT15</f>
        <v>278</v>
      </c>
      <c r="S18" s="93">
        <f>Dec_2025!AU15</f>
        <v>21.38</v>
      </c>
      <c r="T18" s="108">
        <f>Dec_2025!AZ15</f>
        <v>298</v>
      </c>
      <c r="U18" s="93">
        <f>Dec_2025!BA15</f>
        <v>3.2</v>
      </c>
      <c r="V18" s="108">
        <f>Dec_2025!BF15</f>
        <v>416</v>
      </c>
      <c r="W18" s="93">
        <f>Dec_2025!BG15</f>
        <v>32.880000000000003</v>
      </c>
      <c r="X18" s="108">
        <f>Dec_2025!BL15</f>
        <v>360</v>
      </c>
      <c r="Y18" s="99">
        <f>Dec_2025!BM15</f>
        <v>5</v>
      </c>
      <c r="Z18" s="297">
        <f>Dec_2025!BN15</f>
        <v>34.1</v>
      </c>
      <c r="AA18" s="223">
        <f>Dec_2025!BT15</f>
        <v>404</v>
      </c>
      <c r="AB18" s="225">
        <f>Dec_2025!BU15</f>
        <v>0</v>
      </c>
      <c r="AC18" s="224">
        <f>Dec_2025!BV15</f>
        <v>3833</v>
      </c>
    </row>
    <row r="19" spans="1:29">
      <c r="A19" s="220">
        <f t="shared" si="0"/>
        <v>9</v>
      </c>
      <c r="C19" s="102" t="str">
        <f>Dec_2025!C16</f>
        <v xml:space="preserve">Robert </v>
      </c>
      <c r="D19" s="102" t="str">
        <f>Dec_2025!D16</f>
        <v>Smith</v>
      </c>
      <c r="E19" s="102" t="str">
        <f>Dec_2025!E16</f>
        <v>Walton AC</v>
      </c>
      <c r="F19" s="114" t="str">
        <f>Dec_2025!F16</f>
        <v>M35</v>
      </c>
      <c r="G19" s="298">
        <f>Dec_2025!H16</f>
        <v>13.9</v>
      </c>
      <c r="H19" s="108">
        <f>Dec_2025!N16</f>
        <v>293</v>
      </c>
      <c r="I19" s="93">
        <f>Dec_2025!O16</f>
        <v>4.8499999999999996</v>
      </c>
      <c r="J19" s="108">
        <f>Dec_2025!T16</f>
        <v>388</v>
      </c>
      <c r="K19" s="93">
        <f>Dec_2025!U16</f>
        <v>6.57</v>
      </c>
      <c r="L19" s="108">
        <f>Dec_2025!Z16</f>
        <v>300</v>
      </c>
      <c r="M19" s="93">
        <f>Dec_2025!AA16</f>
        <v>1.52</v>
      </c>
      <c r="N19" s="108">
        <f>Dec_2025!AF16</f>
        <v>419</v>
      </c>
      <c r="O19" s="298">
        <f>Dec_2025!AG16</f>
        <v>61</v>
      </c>
      <c r="P19" s="108">
        <f>Dec_2025!AM16</f>
        <v>411</v>
      </c>
      <c r="Q19" s="298">
        <f>Dec_2025!AN16</f>
        <v>21</v>
      </c>
      <c r="R19" s="108">
        <f>Dec_2025!AT16</f>
        <v>264</v>
      </c>
      <c r="S19" s="93">
        <f>Dec_2025!AU16</f>
        <v>17.79</v>
      </c>
      <c r="T19" s="108">
        <f>Dec_2025!AZ16</f>
        <v>231</v>
      </c>
      <c r="U19" s="93">
        <f>Dec_2025!BA16</f>
        <v>1.8</v>
      </c>
      <c r="V19" s="108">
        <f>Dec_2025!BF16</f>
        <v>107</v>
      </c>
      <c r="W19" s="93">
        <f>Dec_2025!BG16</f>
        <v>30.52</v>
      </c>
      <c r="X19" s="108">
        <f>Dec_2025!BL16</f>
        <v>325</v>
      </c>
      <c r="Y19" s="99">
        <f>Dec_2025!BM16</f>
        <v>4</v>
      </c>
      <c r="Z19" s="297">
        <f>Dec_2025!BN16</f>
        <v>54.9</v>
      </c>
      <c r="AA19" s="223">
        <f>Dec_2025!BT16</f>
        <v>616</v>
      </c>
      <c r="AB19" s="225">
        <f>Dec_2025!BU16</f>
        <v>0</v>
      </c>
      <c r="AC19" s="224">
        <f>Dec_2025!BV16</f>
        <v>3354</v>
      </c>
    </row>
    <row r="20" spans="1:29">
      <c r="A20" s="220">
        <f t="shared" si="0"/>
        <v>2</v>
      </c>
      <c r="C20" s="102" t="str">
        <f>Dec_2025!C17</f>
        <v>Jake</v>
      </c>
      <c r="D20" s="102" t="str">
        <f>Dec_2025!D17</f>
        <v>Taylor</v>
      </c>
      <c r="E20" s="102" t="str">
        <f>Dec_2025!E17</f>
        <v>Herne Hill Harriers</v>
      </c>
      <c r="F20" s="114" t="str">
        <f>Dec_2025!F17</f>
        <v>SM</v>
      </c>
      <c r="G20" s="298">
        <f>Dec_2025!H17</f>
        <v>11.8</v>
      </c>
      <c r="H20" s="108">
        <f>Dec_2025!N17</f>
        <v>643</v>
      </c>
      <c r="I20" s="93">
        <f>Dec_2025!O17</f>
        <v>5.85</v>
      </c>
      <c r="J20" s="108">
        <f>Dec_2025!T17</f>
        <v>554</v>
      </c>
      <c r="K20" s="93">
        <f>Dec_2025!U17</f>
        <v>12</v>
      </c>
      <c r="L20" s="108">
        <f>Dec_2025!Z17</f>
        <v>606</v>
      </c>
      <c r="M20" s="93">
        <f>Dec_2025!AA17</f>
        <v>1.7</v>
      </c>
      <c r="N20" s="108">
        <f>Dec_2025!AF17</f>
        <v>544</v>
      </c>
      <c r="O20" s="298">
        <f>Dec_2025!AG17</f>
        <v>53.2</v>
      </c>
      <c r="P20" s="108">
        <f>Dec_2025!AM17</f>
        <v>667</v>
      </c>
      <c r="Q20" s="298">
        <f>Dec_2025!AN17</f>
        <v>21.3</v>
      </c>
      <c r="R20" s="108">
        <f>Dec_2025!AT17</f>
        <v>238</v>
      </c>
      <c r="S20" s="93">
        <f>Dec_2025!AU17</f>
        <v>30.97</v>
      </c>
      <c r="T20" s="108">
        <f>Dec_2025!AZ17</f>
        <v>484</v>
      </c>
      <c r="U20" s="93">
        <f>Dec_2025!BA17</f>
        <v>2.4</v>
      </c>
      <c r="V20" s="108">
        <f>Dec_2025!BF17</f>
        <v>220</v>
      </c>
      <c r="W20" s="93">
        <f>Dec_2025!BG17</f>
        <v>44.53</v>
      </c>
      <c r="X20" s="108">
        <f>Dec_2025!BL17</f>
        <v>508</v>
      </c>
      <c r="Y20" s="99">
        <f>Dec_2025!BM17</f>
        <v>5</v>
      </c>
      <c r="Z20" s="297">
        <f>Dec_2025!BN17</f>
        <v>33.700000000000003</v>
      </c>
      <c r="AA20" s="223">
        <f>Dec_2025!BT17</f>
        <v>381</v>
      </c>
      <c r="AB20" s="225">
        <f>Dec_2025!BU17</f>
        <v>0</v>
      </c>
      <c r="AC20" s="224">
        <f>Dec_2025!BV17</f>
        <v>4845</v>
      </c>
    </row>
    <row r="21" spans="1:29">
      <c r="A21" s="280">
        <f t="shared" si="0"/>
        <v>18</v>
      </c>
      <c r="C21" s="244" t="str">
        <f>Dec_2025!C18</f>
        <v>Stef</v>
      </c>
      <c r="D21" s="244" t="str">
        <f>Dec_2025!D18</f>
        <v>Bazylkiewicz</v>
      </c>
      <c r="E21" s="244" t="str">
        <f>Dec_2025!E18</f>
        <v>Radley AC</v>
      </c>
      <c r="F21" s="281" t="str">
        <f>Dec_2025!F18</f>
        <v>W35</v>
      </c>
      <c r="G21" s="298">
        <f>Dec_2025!H18</f>
        <v>18</v>
      </c>
      <c r="H21" s="282">
        <f>Dec_2025!N18</f>
        <v>112</v>
      </c>
      <c r="I21" s="93">
        <f>Dec_2025!O18</f>
        <v>3.25</v>
      </c>
      <c r="J21" s="282">
        <f>Dec_2025!T18</f>
        <v>170</v>
      </c>
      <c r="K21" s="93">
        <f>Dec_2025!U18</f>
        <v>5.71</v>
      </c>
      <c r="L21" s="282">
        <f>Dec_2025!Z18</f>
        <v>266</v>
      </c>
      <c r="M21" s="93">
        <f>Dec_2025!AA18</f>
        <v>1.1000000000000001</v>
      </c>
      <c r="N21" s="282">
        <f>Dec_2025!AF18</f>
        <v>239</v>
      </c>
      <c r="O21" s="298">
        <f>Dec_2025!AG18</f>
        <v>109.3</v>
      </c>
      <c r="P21" s="282">
        <f>Dec_2025!AM18</f>
        <v>0</v>
      </c>
      <c r="Q21" s="298">
        <f>Dec_2025!AN18</f>
        <v>25.6</v>
      </c>
      <c r="R21" s="282">
        <f>Dec_2025!AT18</f>
        <v>9</v>
      </c>
      <c r="S21" s="93">
        <f>Dec_2025!AU18</f>
        <v>14.24</v>
      </c>
      <c r="T21" s="282">
        <f>Dec_2025!AZ18</f>
        <v>176</v>
      </c>
      <c r="U21" s="93">
        <f>Dec_2025!BA18</f>
        <v>0</v>
      </c>
      <c r="V21" s="282">
        <f>Dec_2025!BF18</f>
        <v>0</v>
      </c>
      <c r="W21" s="93">
        <f>Dec_2025!BG18</f>
        <v>13.01</v>
      </c>
      <c r="X21" s="282">
        <f>Dec_2025!BL18</f>
        <v>166</v>
      </c>
      <c r="Y21" s="99">
        <f>Dec_2025!BM18</f>
        <v>9</v>
      </c>
      <c r="Z21" s="297">
        <f>Dec_2025!BN18</f>
        <v>35.200000000000003</v>
      </c>
      <c r="AA21" s="283">
        <f>Dec_2025!BT18</f>
        <v>0</v>
      </c>
      <c r="AB21" s="225">
        <f>Dec_2025!BU18</f>
        <v>0</v>
      </c>
      <c r="AC21" s="284">
        <f>Dec_2025!BV18</f>
        <v>1138</v>
      </c>
    </row>
    <row r="22" spans="1:29">
      <c r="A22" s="220">
        <f t="shared" si="0"/>
        <v>13</v>
      </c>
      <c r="C22" s="102" t="str">
        <f>Dec_2025!C19</f>
        <v>Mark</v>
      </c>
      <c r="D22" s="102" t="str">
        <f>Dec_2025!D19</f>
        <v>Andrews</v>
      </c>
      <c r="E22" s="102" t="str">
        <f>Dec_2025!E19</f>
        <v>Hercules Wimbledon AC</v>
      </c>
      <c r="F22" s="114" t="str">
        <f>Dec_2025!F19</f>
        <v>M35</v>
      </c>
      <c r="G22" s="298">
        <f>Dec_2025!H19</f>
        <v>14.7</v>
      </c>
      <c r="H22" s="108">
        <f>Dec_2025!N19</f>
        <v>192</v>
      </c>
      <c r="I22" s="93">
        <f>Dec_2025!O19</f>
        <v>4.95</v>
      </c>
      <c r="J22" s="108">
        <f>Dec_2025!T19</f>
        <v>409</v>
      </c>
      <c r="K22" s="93">
        <f>Dec_2025!U19</f>
        <v>10.06</v>
      </c>
      <c r="L22" s="108">
        <f>Dec_2025!Z19</f>
        <v>517</v>
      </c>
      <c r="M22" s="93">
        <f>Dec_2025!AA19</f>
        <v>1.55</v>
      </c>
      <c r="N22" s="108">
        <f>Dec_2025!AF19</f>
        <v>441</v>
      </c>
      <c r="O22" s="298">
        <f>Dec_2025!AG19</f>
        <v>77.2</v>
      </c>
      <c r="P22" s="108">
        <f>Dec_2025!AM19</f>
        <v>39</v>
      </c>
      <c r="Q22" s="298">
        <f>Dec_2025!AN19</f>
        <v>21.8</v>
      </c>
      <c r="R22" s="108">
        <f>Dec_2025!AT19</f>
        <v>212</v>
      </c>
      <c r="S22" s="93">
        <f>Dec_2025!AU19</f>
        <v>29.05</v>
      </c>
      <c r="T22" s="108">
        <f>Dec_2025!AZ19</f>
        <v>446</v>
      </c>
      <c r="U22" s="93">
        <f>Dec_2025!BA19</f>
        <v>2.2000000000000002</v>
      </c>
      <c r="V22" s="108">
        <f>Dec_2025!BF19</f>
        <v>183</v>
      </c>
      <c r="W22" s="93">
        <f>Dec_2025!BG19</f>
        <v>34.090000000000003</v>
      </c>
      <c r="X22" s="108">
        <f>Dec_2025!BL19</f>
        <v>378</v>
      </c>
      <c r="Y22" s="99">
        <f>Dec_2025!BM19</f>
        <v>7</v>
      </c>
      <c r="Z22" s="297">
        <f>Dec_2025!BN19</f>
        <v>25.7</v>
      </c>
      <c r="AA22" s="223">
        <f>Dec_2025!BT19</f>
        <v>36</v>
      </c>
      <c r="AB22" s="225">
        <f>Dec_2025!BU19</f>
        <v>0</v>
      </c>
      <c r="AC22" s="224">
        <f>Dec_2025!BV19</f>
        <v>2853</v>
      </c>
    </row>
    <row r="23" spans="1:29">
      <c r="A23" s="220">
        <f t="shared" si="0"/>
        <v>17</v>
      </c>
      <c r="C23" s="102" t="str">
        <f>Dec_2025!C20</f>
        <v>Martin</v>
      </c>
      <c r="D23" s="102" t="str">
        <f>Dec_2025!D20</f>
        <v>Willis</v>
      </c>
      <c r="E23" s="102" t="str">
        <f>Dec_2025!E20</f>
        <v>Walton AC</v>
      </c>
      <c r="F23" s="114" t="str">
        <f>Dec_2025!F20</f>
        <v>M50</v>
      </c>
      <c r="G23" s="298">
        <f>Dec_2025!H20</f>
        <v>15.2</v>
      </c>
      <c r="H23" s="108">
        <f>Dec_2025!N20</f>
        <v>319</v>
      </c>
      <c r="I23" s="93">
        <f>Dec_2025!O20</f>
        <v>3.17</v>
      </c>
      <c r="J23" s="108">
        <f>Dec_2025!T20</f>
        <v>188</v>
      </c>
      <c r="K23" s="93">
        <f>Dec_2025!U20</f>
        <v>8.19</v>
      </c>
      <c r="L23" s="108">
        <f>Dec_2025!Z20</f>
        <v>453</v>
      </c>
      <c r="M23" s="93">
        <f>Dec_2025!AA20</f>
        <v>1.1000000000000001</v>
      </c>
      <c r="N23" s="108">
        <f>Dec_2025!AF20</f>
        <v>237</v>
      </c>
      <c r="O23" s="298">
        <f>Dec_2025!AG20</f>
        <v>79.8</v>
      </c>
      <c r="P23" s="108">
        <f>Dec_2025!AM20</f>
        <v>113</v>
      </c>
      <c r="Q23" s="298">
        <f>Dec_2025!AN20</f>
        <v>33.6</v>
      </c>
      <c r="R23" s="108">
        <f>Dec_2025!AT20</f>
        <v>0</v>
      </c>
      <c r="S23" s="93">
        <f>Dec_2025!AU20</f>
        <v>18.510000000000002</v>
      </c>
      <c r="T23" s="108">
        <f>Dec_2025!AZ20</f>
        <v>247</v>
      </c>
      <c r="U23" s="93">
        <f>Dec_2025!BA20</f>
        <v>2</v>
      </c>
      <c r="V23" s="108">
        <f>Dec_2025!BF20</f>
        <v>222</v>
      </c>
      <c r="W23" s="93">
        <f>Dec_2025!BG20</f>
        <v>19.28</v>
      </c>
      <c r="X23" s="108">
        <f>Dec_2025!BL20</f>
        <v>212</v>
      </c>
      <c r="Y23" s="99">
        <f>Dec_2025!BM20</f>
        <v>6</v>
      </c>
      <c r="Z23" s="297">
        <f>Dec_2025!BN20</f>
        <v>58.2</v>
      </c>
      <c r="AA23" s="223">
        <f>Dec_2025!BT20</f>
        <v>221</v>
      </c>
      <c r="AB23" s="225">
        <f>Dec_2025!BU20</f>
        <v>0</v>
      </c>
      <c r="AC23" s="224">
        <f>Dec_2025!BV20</f>
        <v>2212</v>
      </c>
    </row>
    <row r="26" spans="1:29" ht="41.25" customHeight="1" thickBot="1">
      <c r="C26" s="166" t="s">
        <v>366</v>
      </c>
    </row>
    <row r="27" spans="1:29" s="53" customFormat="1" ht="37.5" customHeight="1" thickBot="1">
      <c r="A27" s="169" t="s">
        <v>334</v>
      </c>
      <c r="C27" s="170" t="s">
        <v>160</v>
      </c>
      <c r="D27" s="171" t="s">
        <v>331</v>
      </c>
      <c r="E27" s="171" t="s">
        <v>330</v>
      </c>
      <c r="F27" s="172" t="s">
        <v>161</v>
      </c>
      <c r="G27" s="173">
        <v>100</v>
      </c>
      <c r="H27" s="174" t="s">
        <v>46</v>
      </c>
      <c r="I27" s="175" t="s">
        <v>44</v>
      </c>
      <c r="J27" s="174" t="s">
        <v>46</v>
      </c>
      <c r="K27" s="173" t="s">
        <v>47</v>
      </c>
      <c r="L27" s="174" t="s">
        <v>46</v>
      </c>
      <c r="M27" s="173" t="s">
        <v>42</v>
      </c>
      <c r="N27" s="174" t="s">
        <v>46</v>
      </c>
      <c r="O27" s="173">
        <v>400</v>
      </c>
      <c r="P27" s="174" t="s">
        <v>46</v>
      </c>
      <c r="Q27" s="173" t="s">
        <v>49</v>
      </c>
      <c r="R27" s="174" t="s">
        <v>46</v>
      </c>
      <c r="S27" s="173" t="s">
        <v>50</v>
      </c>
      <c r="T27" s="174" t="s">
        <v>46</v>
      </c>
      <c r="U27" s="173" t="s">
        <v>43</v>
      </c>
      <c r="V27" s="174" t="s">
        <v>46</v>
      </c>
      <c r="W27" s="173" t="s">
        <v>48</v>
      </c>
      <c r="X27" s="174" t="s">
        <v>46</v>
      </c>
      <c r="Y27" s="335">
        <v>1500</v>
      </c>
      <c r="Z27" s="336"/>
      <c r="AA27" s="174" t="s">
        <v>46</v>
      </c>
      <c r="AC27" s="176" t="s">
        <v>183</v>
      </c>
    </row>
    <row r="28" spans="1:29" ht="4.5" customHeight="1">
      <c r="C28" s="12"/>
      <c r="D28" s="12"/>
      <c r="E28" s="12"/>
      <c r="F28" s="12"/>
      <c r="G28" s="59"/>
      <c r="I28" s="58"/>
      <c r="K28" s="59"/>
      <c r="M28" s="59"/>
      <c r="O28" s="59"/>
      <c r="Q28" s="59"/>
      <c r="S28" s="59"/>
      <c r="U28" s="59"/>
      <c r="W28" s="59"/>
      <c r="Y28" s="60"/>
      <c r="Z28" s="60"/>
    </row>
    <row r="29" spans="1:29">
      <c r="A29" s="220">
        <f>RANK(AC29,AC$29:AC$30,0)</f>
        <v>2</v>
      </c>
      <c r="C29" s="102" t="str">
        <f t="shared" ref="C29:AA29" si="1">C7</f>
        <v>Josh</v>
      </c>
      <c r="D29" s="102" t="str">
        <f t="shared" si="1"/>
        <v>Strudwick</v>
      </c>
      <c r="E29" s="102" t="str">
        <f t="shared" si="1"/>
        <v>BMHAC</v>
      </c>
      <c r="F29" s="102" t="str">
        <f t="shared" si="1"/>
        <v>SM</v>
      </c>
      <c r="G29" s="298">
        <f t="shared" si="1"/>
        <v>12.5</v>
      </c>
      <c r="H29" s="223">
        <f t="shared" si="1"/>
        <v>513</v>
      </c>
      <c r="I29" s="93">
        <f t="shared" si="1"/>
        <v>5.15</v>
      </c>
      <c r="J29" s="223">
        <f t="shared" si="1"/>
        <v>411</v>
      </c>
      <c r="K29" s="93">
        <f t="shared" si="1"/>
        <v>10.55</v>
      </c>
      <c r="L29" s="223">
        <f t="shared" si="1"/>
        <v>519</v>
      </c>
      <c r="M29" s="93">
        <f t="shared" si="1"/>
        <v>1.49</v>
      </c>
      <c r="N29" s="223">
        <f t="shared" si="1"/>
        <v>381</v>
      </c>
      <c r="O29" s="298">
        <f t="shared" si="1"/>
        <v>70</v>
      </c>
      <c r="P29" s="223">
        <f t="shared" si="1"/>
        <v>135</v>
      </c>
      <c r="Q29" s="298">
        <f t="shared" si="1"/>
        <v>24.7</v>
      </c>
      <c r="R29" s="223">
        <f t="shared" si="1"/>
        <v>65</v>
      </c>
      <c r="S29" s="93">
        <f t="shared" si="1"/>
        <v>26.57</v>
      </c>
      <c r="T29" s="223">
        <f t="shared" si="1"/>
        <v>397</v>
      </c>
      <c r="U29" s="93">
        <f t="shared" si="1"/>
        <v>2</v>
      </c>
      <c r="V29" s="223">
        <f t="shared" si="1"/>
        <v>140</v>
      </c>
      <c r="W29" s="93">
        <f t="shared" si="1"/>
        <v>40.340000000000003</v>
      </c>
      <c r="X29" s="223">
        <f t="shared" si="1"/>
        <v>447</v>
      </c>
      <c r="Y29" s="99">
        <f t="shared" si="1"/>
        <v>7</v>
      </c>
      <c r="Z29" s="297">
        <f t="shared" si="1"/>
        <v>1.8</v>
      </c>
      <c r="AA29" s="221">
        <f t="shared" si="1"/>
        <v>69</v>
      </c>
      <c r="AB29" s="230">
        <f t="shared" ref="AB29" si="2">AB22</f>
        <v>0</v>
      </c>
      <c r="AC29" s="222">
        <f>AC7</f>
        <v>3077</v>
      </c>
    </row>
    <row r="30" spans="1:29">
      <c r="A30" s="220">
        <f>RANK(AC30,AC$29:AC$30,0)</f>
        <v>1</v>
      </c>
      <c r="C30" s="102" t="str">
        <f t="shared" ref="C30:N30" si="3">C20</f>
        <v>Jake</v>
      </c>
      <c r="D30" s="102" t="str">
        <f t="shared" si="3"/>
        <v>Taylor</v>
      </c>
      <c r="E30" s="102" t="str">
        <f t="shared" si="3"/>
        <v>Herne Hill Harriers</v>
      </c>
      <c r="F30" s="102" t="str">
        <f t="shared" si="3"/>
        <v>SM</v>
      </c>
      <c r="G30" s="298">
        <f t="shared" si="3"/>
        <v>11.8</v>
      </c>
      <c r="H30" s="223">
        <f t="shared" si="3"/>
        <v>643</v>
      </c>
      <c r="I30" s="93">
        <f t="shared" si="3"/>
        <v>5.85</v>
      </c>
      <c r="J30" s="223">
        <f t="shared" si="3"/>
        <v>554</v>
      </c>
      <c r="K30" s="93">
        <f t="shared" si="3"/>
        <v>12</v>
      </c>
      <c r="L30" s="223">
        <f t="shared" si="3"/>
        <v>606</v>
      </c>
      <c r="M30" s="93">
        <f t="shared" si="3"/>
        <v>1.7</v>
      </c>
      <c r="N30" s="223">
        <f t="shared" si="3"/>
        <v>544</v>
      </c>
      <c r="O30" s="298">
        <f t="shared" ref="O30:X30" si="4">O20</f>
        <v>53.2</v>
      </c>
      <c r="P30" s="223">
        <f t="shared" si="4"/>
        <v>667</v>
      </c>
      <c r="Q30" s="298">
        <f t="shared" si="4"/>
        <v>21.3</v>
      </c>
      <c r="R30" s="223">
        <f t="shared" si="4"/>
        <v>238</v>
      </c>
      <c r="S30" s="93">
        <f t="shared" si="4"/>
        <v>30.97</v>
      </c>
      <c r="T30" s="223">
        <f t="shared" si="4"/>
        <v>484</v>
      </c>
      <c r="U30" s="93">
        <f t="shared" si="4"/>
        <v>2.4</v>
      </c>
      <c r="V30" s="223">
        <f t="shared" si="4"/>
        <v>220</v>
      </c>
      <c r="W30" s="93">
        <f t="shared" si="4"/>
        <v>44.53</v>
      </c>
      <c r="X30" s="223">
        <f t="shared" si="4"/>
        <v>508</v>
      </c>
      <c r="Y30" s="99">
        <f>Y20</f>
        <v>5</v>
      </c>
      <c r="Z30" s="297">
        <f>Z20</f>
        <v>33.700000000000003</v>
      </c>
      <c r="AA30" s="221">
        <f>AA20</f>
        <v>381</v>
      </c>
      <c r="AB30" s="230">
        <f t="shared" ref="AB30" si="5">AB23</f>
        <v>0</v>
      </c>
      <c r="AC30" s="222">
        <f>AC20</f>
        <v>4845</v>
      </c>
    </row>
    <row r="32" spans="1:29" ht="41.25" hidden="1" customHeight="1" thickBot="1">
      <c r="C32" s="166" t="s">
        <v>405</v>
      </c>
    </row>
    <row r="33" spans="1:29" s="53" customFormat="1" ht="37.5" hidden="1" customHeight="1" thickBot="1">
      <c r="A33" s="169" t="s">
        <v>334</v>
      </c>
      <c r="C33" s="170" t="s">
        <v>160</v>
      </c>
      <c r="D33" s="171" t="s">
        <v>331</v>
      </c>
      <c r="E33" s="171" t="s">
        <v>330</v>
      </c>
      <c r="F33" s="172" t="s">
        <v>161</v>
      </c>
      <c r="G33" s="173">
        <v>100</v>
      </c>
      <c r="H33" s="174" t="s">
        <v>46</v>
      </c>
      <c r="I33" s="175" t="s">
        <v>44</v>
      </c>
      <c r="J33" s="174" t="s">
        <v>46</v>
      </c>
      <c r="K33" s="173" t="s">
        <v>47</v>
      </c>
      <c r="L33" s="174" t="s">
        <v>46</v>
      </c>
      <c r="M33" s="173" t="s">
        <v>42</v>
      </c>
      <c r="N33" s="174" t="s">
        <v>46</v>
      </c>
      <c r="O33" s="173">
        <v>400</v>
      </c>
      <c r="P33" s="174" t="s">
        <v>46</v>
      </c>
      <c r="Q33" s="173" t="s">
        <v>49</v>
      </c>
      <c r="R33" s="174" t="s">
        <v>46</v>
      </c>
      <c r="S33" s="173" t="s">
        <v>50</v>
      </c>
      <c r="T33" s="174" t="s">
        <v>46</v>
      </c>
      <c r="U33" s="173" t="s">
        <v>43</v>
      </c>
      <c r="V33" s="174" t="s">
        <v>46</v>
      </c>
      <c r="W33" s="173" t="s">
        <v>48</v>
      </c>
      <c r="X33" s="174" t="s">
        <v>46</v>
      </c>
      <c r="Y33" s="335">
        <v>1500</v>
      </c>
      <c r="Z33" s="336"/>
      <c r="AA33" s="174" t="s">
        <v>46</v>
      </c>
      <c r="AC33" s="176" t="s">
        <v>183</v>
      </c>
    </row>
    <row r="34" spans="1:29" ht="4.5" hidden="1" customHeight="1">
      <c r="C34" s="12"/>
      <c r="D34" s="12"/>
      <c r="E34" s="12"/>
      <c r="F34" s="12"/>
      <c r="G34" s="59"/>
      <c r="I34" s="58"/>
      <c r="K34" s="59"/>
      <c r="M34" s="59"/>
      <c r="O34" s="59"/>
      <c r="Q34" s="59"/>
      <c r="S34" s="59"/>
      <c r="U34" s="59"/>
      <c r="W34" s="59"/>
      <c r="Y34" s="60"/>
      <c r="Z34" s="60"/>
    </row>
    <row r="35" spans="1:29" hidden="1">
      <c r="A35" s="220"/>
      <c r="C35" s="102"/>
      <c r="D35" s="102"/>
      <c r="E35" s="102"/>
      <c r="F35" s="102"/>
      <c r="G35" s="93"/>
      <c r="H35" s="223"/>
      <c r="I35" s="93"/>
      <c r="J35" s="223"/>
      <c r="K35" s="93"/>
      <c r="L35" s="223"/>
      <c r="M35" s="93"/>
      <c r="N35" s="223"/>
      <c r="O35" s="93"/>
      <c r="P35" s="223"/>
      <c r="Q35" s="93"/>
      <c r="R35" s="223"/>
      <c r="S35" s="93"/>
      <c r="T35" s="223"/>
      <c r="U35" s="93"/>
      <c r="V35" s="223"/>
      <c r="W35" s="93"/>
      <c r="X35" s="223"/>
      <c r="Y35" s="99"/>
      <c r="Z35" s="63"/>
      <c r="AA35" s="221"/>
      <c r="AB35" s="230"/>
      <c r="AC35" s="222"/>
    </row>
    <row r="36" spans="1:29" hidden="1"/>
    <row r="37" spans="1:29" ht="41.25" customHeight="1" thickBot="1">
      <c r="C37" s="166" t="s">
        <v>428</v>
      </c>
    </row>
    <row r="38" spans="1:29" s="53" customFormat="1" ht="37.5" customHeight="1" thickBot="1">
      <c r="A38" s="169" t="s">
        <v>334</v>
      </c>
      <c r="C38" s="170" t="s">
        <v>160</v>
      </c>
      <c r="D38" s="171" t="s">
        <v>331</v>
      </c>
      <c r="E38" s="171" t="s">
        <v>330</v>
      </c>
      <c r="F38" s="172" t="s">
        <v>161</v>
      </c>
      <c r="G38" s="173">
        <v>100</v>
      </c>
      <c r="H38" s="174" t="s">
        <v>46</v>
      </c>
      <c r="I38" s="175" t="s">
        <v>44</v>
      </c>
      <c r="J38" s="174" t="s">
        <v>46</v>
      </c>
      <c r="K38" s="173" t="s">
        <v>47</v>
      </c>
      <c r="L38" s="174" t="s">
        <v>46</v>
      </c>
      <c r="M38" s="173" t="s">
        <v>42</v>
      </c>
      <c r="N38" s="174" t="s">
        <v>46</v>
      </c>
      <c r="O38" s="173">
        <v>400</v>
      </c>
      <c r="P38" s="174" t="s">
        <v>46</v>
      </c>
      <c r="Q38" s="173" t="s">
        <v>49</v>
      </c>
      <c r="R38" s="174" t="s">
        <v>46</v>
      </c>
      <c r="S38" s="173" t="s">
        <v>50</v>
      </c>
      <c r="T38" s="174" t="s">
        <v>46</v>
      </c>
      <c r="U38" s="173" t="s">
        <v>43</v>
      </c>
      <c r="V38" s="174" t="s">
        <v>46</v>
      </c>
      <c r="W38" s="173" t="s">
        <v>48</v>
      </c>
      <c r="X38" s="174" t="s">
        <v>46</v>
      </c>
      <c r="Y38" s="335">
        <v>1500</v>
      </c>
      <c r="Z38" s="336"/>
      <c r="AA38" s="174" t="s">
        <v>46</v>
      </c>
      <c r="AC38" s="176" t="s">
        <v>183</v>
      </c>
    </row>
    <row r="39" spans="1:29" ht="4.5" customHeight="1">
      <c r="C39" s="12"/>
      <c r="D39" s="12"/>
      <c r="E39" s="12"/>
      <c r="F39" s="12"/>
      <c r="G39" s="59"/>
      <c r="I39" s="58"/>
      <c r="K39" s="59"/>
      <c r="M39" s="59"/>
      <c r="O39" s="59"/>
      <c r="Q39" s="59"/>
      <c r="S39" s="59"/>
      <c r="U39" s="59"/>
      <c r="W39" s="59"/>
      <c r="Y39" s="60"/>
      <c r="Z39" s="60"/>
    </row>
    <row r="40" spans="1:29">
      <c r="A40" s="220">
        <f>RANK(AC40,AC$40:AC$40,0)</f>
        <v>1</v>
      </c>
      <c r="C40" s="102" t="str">
        <f>C17</f>
        <v>Kyle</v>
      </c>
      <c r="D40" s="102" t="str">
        <f t="shared" ref="D40:AC40" si="6">D17</f>
        <v>Neal</v>
      </c>
      <c r="E40" s="102" t="str">
        <f t="shared" si="6"/>
        <v>Gloucester AC</v>
      </c>
      <c r="F40" s="102" t="str">
        <f t="shared" si="6"/>
        <v>U23</v>
      </c>
      <c r="G40" s="298">
        <f t="shared" si="6"/>
        <v>13.5</v>
      </c>
      <c r="H40" s="223">
        <f t="shared" si="6"/>
        <v>350</v>
      </c>
      <c r="I40" s="93">
        <f t="shared" si="6"/>
        <v>5.49</v>
      </c>
      <c r="J40" s="223">
        <f t="shared" si="6"/>
        <v>479</v>
      </c>
      <c r="K40" s="93">
        <f t="shared" si="6"/>
        <v>7.94</v>
      </c>
      <c r="L40" s="223">
        <f t="shared" si="6"/>
        <v>363</v>
      </c>
      <c r="M40" s="93">
        <f t="shared" si="6"/>
        <v>1.64</v>
      </c>
      <c r="N40" s="223">
        <f t="shared" si="6"/>
        <v>496</v>
      </c>
      <c r="O40" s="298">
        <f t="shared" si="6"/>
        <v>65.8</v>
      </c>
      <c r="P40" s="223">
        <f t="shared" si="6"/>
        <v>234</v>
      </c>
      <c r="Q40" s="298">
        <f t="shared" si="6"/>
        <v>0</v>
      </c>
      <c r="R40" s="223">
        <f t="shared" si="6"/>
        <v>0</v>
      </c>
      <c r="S40" s="93">
        <f t="shared" si="6"/>
        <v>30.72</v>
      </c>
      <c r="T40" s="223">
        <f t="shared" si="6"/>
        <v>479</v>
      </c>
      <c r="U40" s="93">
        <f t="shared" si="6"/>
        <v>3.2</v>
      </c>
      <c r="V40" s="223">
        <f t="shared" si="6"/>
        <v>406</v>
      </c>
      <c r="W40" s="93">
        <f t="shared" si="6"/>
        <v>36.53</v>
      </c>
      <c r="X40" s="223">
        <f t="shared" si="6"/>
        <v>392</v>
      </c>
      <c r="Y40" s="99">
        <f t="shared" si="6"/>
        <v>5</v>
      </c>
      <c r="Z40" s="297">
        <f t="shared" si="6"/>
        <v>8.5</v>
      </c>
      <c r="AA40" s="221">
        <f t="shared" si="6"/>
        <v>512</v>
      </c>
      <c r="AB40" s="230">
        <f t="shared" si="6"/>
        <v>0</v>
      </c>
      <c r="AC40" s="222">
        <f t="shared" si="6"/>
        <v>3711</v>
      </c>
    </row>
    <row r="42" spans="1:29" ht="41.25" customHeight="1" thickBot="1">
      <c r="C42" s="166" t="s">
        <v>361</v>
      </c>
    </row>
    <row r="43" spans="1:29" s="53" customFormat="1" ht="37.5" customHeight="1" thickBot="1">
      <c r="A43" s="169" t="s">
        <v>334</v>
      </c>
      <c r="C43" s="170" t="s">
        <v>160</v>
      </c>
      <c r="D43" s="171" t="s">
        <v>331</v>
      </c>
      <c r="E43" s="171" t="s">
        <v>330</v>
      </c>
      <c r="F43" s="172" t="s">
        <v>161</v>
      </c>
      <c r="G43" s="173">
        <v>100</v>
      </c>
      <c r="H43" s="174" t="s">
        <v>46</v>
      </c>
      <c r="I43" s="175" t="s">
        <v>44</v>
      </c>
      <c r="J43" s="174" t="s">
        <v>46</v>
      </c>
      <c r="K43" s="173" t="s">
        <v>47</v>
      </c>
      <c r="L43" s="174" t="s">
        <v>46</v>
      </c>
      <c r="M43" s="173" t="s">
        <v>42</v>
      </c>
      <c r="N43" s="174" t="s">
        <v>46</v>
      </c>
      <c r="O43" s="173">
        <v>400</v>
      </c>
      <c r="P43" s="174" t="s">
        <v>46</v>
      </c>
      <c r="Q43" s="173" t="s">
        <v>49</v>
      </c>
      <c r="R43" s="174" t="s">
        <v>46</v>
      </c>
      <c r="S43" s="173" t="s">
        <v>50</v>
      </c>
      <c r="T43" s="174" t="s">
        <v>46</v>
      </c>
      <c r="U43" s="173" t="s">
        <v>43</v>
      </c>
      <c r="V43" s="174" t="s">
        <v>46</v>
      </c>
      <c r="W43" s="173" t="s">
        <v>48</v>
      </c>
      <c r="X43" s="174" t="s">
        <v>46</v>
      </c>
      <c r="Y43" s="335">
        <v>1500</v>
      </c>
      <c r="Z43" s="336"/>
      <c r="AA43" s="174" t="s">
        <v>46</v>
      </c>
      <c r="AC43" s="176" t="s">
        <v>183</v>
      </c>
    </row>
    <row r="44" spans="1:29" ht="4.5" customHeight="1">
      <c r="C44" s="12"/>
      <c r="D44" s="12"/>
      <c r="E44" s="12"/>
      <c r="F44" s="12"/>
      <c r="G44" s="59"/>
      <c r="I44" s="58"/>
      <c r="K44" s="59"/>
      <c r="M44" s="59"/>
      <c r="O44" s="59"/>
      <c r="Q44" s="59"/>
      <c r="S44" s="59"/>
      <c r="U44" s="59"/>
      <c r="W44" s="59"/>
      <c r="Y44" s="60"/>
      <c r="Z44" s="60"/>
    </row>
    <row r="45" spans="1:29">
      <c r="A45" s="220">
        <f>RANK(AC45,AC$45:AC$48,0)</f>
        <v>4</v>
      </c>
      <c r="C45" s="102" t="str">
        <f>C8</f>
        <v>Mark</v>
      </c>
      <c r="D45" s="102" t="str">
        <f t="shared" ref="D45:AC45" si="7">D8</f>
        <v>Andrews</v>
      </c>
      <c r="E45" s="102" t="str">
        <f t="shared" si="7"/>
        <v>Hercules Wimbledon AC</v>
      </c>
      <c r="F45" s="102" t="str">
        <f t="shared" si="7"/>
        <v>M35</v>
      </c>
      <c r="G45" s="298">
        <f t="shared" si="7"/>
        <v>14.1</v>
      </c>
      <c r="H45" s="223">
        <f t="shared" si="7"/>
        <v>266</v>
      </c>
      <c r="I45" s="93">
        <f t="shared" si="7"/>
        <v>4.5199999999999996</v>
      </c>
      <c r="J45" s="223">
        <f t="shared" si="7"/>
        <v>324</v>
      </c>
      <c r="K45" s="93">
        <f t="shared" si="7"/>
        <v>9.67</v>
      </c>
      <c r="L45" s="223">
        <f t="shared" si="7"/>
        <v>492</v>
      </c>
      <c r="M45" s="93">
        <f t="shared" si="7"/>
        <v>1.55</v>
      </c>
      <c r="N45" s="223">
        <f t="shared" si="7"/>
        <v>441</v>
      </c>
      <c r="O45" s="298">
        <f t="shared" si="7"/>
        <v>79.599999999999994</v>
      </c>
      <c r="P45" s="223">
        <f t="shared" si="7"/>
        <v>16</v>
      </c>
      <c r="Q45" s="298">
        <f t="shared" si="7"/>
        <v>21</v>
      </c>
      <c r="R45" s="223">
        <f t="shared" si="7"/>
        <v>264</v>
      </c>
      <c r="S45" s="93">
        <f t="shared" si="7"/>
        <v>28.04</v>
      </c>
      <c r="T45" s="223">
        <f t="shared" si="7"/>
        <v>426</v>
      </c>
      <c r="U45" s="93">
        <f t="shared" si="7"/>
        <v>2</v>
      </c>
      <c r="V45" s="223">
        <f t="shared" si="7"/>
        <v>143</v>
      </c>
      <c r="W45" s="93">
        <f t="shared" si="7"/>
        <v>32.619999999999997</v>
      </c>
      <c r="X45" s="223">
        <f t="shared" si="7"/>
        <v>356</v>
      </c>
      <c r="Y45" s="99">
        <f t="shared" si="7"/>
        <v>8</v>
      </c>
      <c r="Z45" s="297">
        <f t="shared" si="7"/>
        <v>1.4</v>
      </c>
      <c r="AA45" s="221">
        <f t="shared" si="7"/>
        <v>0</v>
      </c>
      <c r="AB45" s="230">
        <f t="shared" si="7"/>
        <v>0</v>
      </c>
      <c r="AC45" s="222">
        <f t="shared" si="7"/>
        <v>2728</v>
      </c>
    </row>
    <row r="46" spans="1:29">
      <c r="A46" s="220">
        <f t="shared" ref="A46:A48" si="8">RANK(AC46,AC$45:AC$48,0)</f>
        <v>1</v>
      </c>
      <c r="C46" s="102" t="str">
        <f>C18</f>
        <v>Stephen</v>
      </c>
      <c r="D46" s="102" t="str">
        <f t="shared" ref="D46:AC46" si="9">D18</f>
        <v>Carpenter</v>
      </c>
      <c r="E46" s="102" t="str">
        <f t="shared" si="9"/>
        <v>Walton AC</v>
      </c>
      <c r="F46" s="102" t="str">
        <f t="shared" si="9"/>
        <v>M35</v>
      </c>
      <c r="G46" s="298">
        <f t="shared" si="9"/>
        <v>13.3</v>
      </c>
      <c r="H46" s="223">
        <f t="shared" si="9"/>
        <v>380</v>
      </c>
      <c r="I46" s="93">
        <f t="shared" si="9"/>
        <v>5.2</v>
      </c>
      <c r="J46" s="223">
        <f t="shared" si="9"/>
        <v>461</v>
      </c>
      <c r="K46" s="93">
        <f t="shared" si="9"/>
        <v>8.16</v>
      </c>
      <c r="L46" s="223">
        <f t="shared" si="9"/>
        <v>398</v>
      </c>
      <c r="M46" s="93">
        <f t="shared" si="9"/>
        <v>1.61</v>
      </c>
      <c r="N46" s="223">
        <f t="shared" si="9"/>
        <v>488</v>
      </c>
      <c r="O46" s="298">
        <f t="shared" si="9"/>
        <v>62.9</v>
      </c>
      <c r="P46" s="223">
        <f t="shared" si="9"/>
        <v>350</v>
      </c>
      <c r="Q46" s="298">
        <f t="shared" si="9"/>
        <v>20.8</v>
      </c>
      <c r="R46" s="223">
        <f t="shared" si="9"/>
        <v>278</v>
      </c>
      <c r="S46" s="93">
        <f t="shared" si="9"/>
        <v>21.38</v>
      </c>
      <c r="T46" s="223">
        <f t="shared" si="9"/>
        <v>298</v>
      </c>
      <c r="U46" s="93">
        <f t="shared" si="9"/>
        <v>3.2</v>
      </c>
      <c r="V46" s="223">
        <f t="shared" si="9"/>
        <v>416</v>
      </c>
      <c r="W46" s="93">
        <f t="shared" si="9"/>
        <v>32.880000000000003</v>
      </c>
      <c r="X46" s="223">
        <f t="shared" si="9"/>
        <v>360</v>
      </c>
      <c r="Y46" s="99">
        <f t="shared" si="9"/>
        <v>5</v>
      </c>
      <c r="Z46" s="297">
        <f t="shared" si="9"/>
        <v>34.1</v>
      </c>
      <c r="AA46" s="221">
        <f t="shared" si="9"/>
        <v>404</v>
      </c>
      <c r="AB46" s="230">
        <f t="shared" si="9"/>
        <v>0</v>
      </c>
      <c r="AC46" s="222">
        <f t="shared" si="9"/>
        <v>3833</v>
      </c>
    </row>
    <row r="47" spans="1:29">
      <c r="A47" s="220">
        <f t="shared" si="8"/>
        <v>2</v>
      </c>
      <c r="C47" s="102" t="str">
        <f>C19</f>
        <v xml:space="preserve">Robert </v>
      </c>
      <c r="D47" s="102" t="str">
        <f t="shared" ref="D47:AC47" si="10">D19</f>
        <v>Smith</v>
      </c>
      <c r="E47" s="102" t="str">
        <f t="shared" si="10"/>
        <v>Walton AC</v>
      </c>
      <c r="F47" s="102" t="str">
        <f t="shared" si="10"/>
        <v>M35</v>
      </c>
      <c r="G47" s="298">
        <f t="shared" si="10"/>
        <v>13.9</v>
      </c>
      <c r="H47" s="223">
        <f t="shared" si="10"/>
        <v>293</v>
      </c>
      <c r="I47" s="93">
        <f t="shared" si="10"/>
        <v>4.8499999999999996</v>
      </c>
      <c r="J47" s="223">
        <f t="shared" si="10"/>
        <v>388</v>
      </c>
      <c r="K47" s="93">
        <f t="shared" si="10"/>
        <v>6.57</v>
      </c>
      <c r="L47" s="223">
        <f t="shared" si="10"/>
        <v>300</v>
      </c>
      <c r="M47" s="93">
        <f t="shared" si="10"/>
        <v>1.52</v>
      </c>
      <c r="N47" s="223">
        <f t="shared" si="10"/>
        <v>419</v>
      </c>
      <c r="O47" s="298">
        <f t="shared" si="10"/>
        <v>61</v>
      </c>
      <c r="P47" s="223">
        <f t="shared" si="10"/>
        <v>411</v>
      </c>
      <c r="Q47" s="298">
        <f t="shared" si="10"/>
        <v>21</v>
      </c>
      <c r="R47" s="223">
        <f t="shared" si="10"/>
        <v>264</v>
      </c>
      <c r="S47" s="93">
        <f t="shared" si="10"/>
        <v>17.79</v>
      </c>
      <c r="T47" s="223">
        <f t="shared" si="10"/>
        <v>231</v>
      </c>
      <c r="U47" s="93">
        <f t="shared" si="10"/>
        <v>1.8</v>
      </c>
      <c r="V47" s="223">
        <f t="shared" si="10"/>
        <v>107</v>
      </c>
      <c r="W47" s="93">
        <f t="shared" si="10"/>
        <v>30.52</v>
      </c>
      <c r="X47" s="223">
        <f t="shared" si="10"/>
        <v>325</v>
      </c>
      <c r="Y47" s="99">
        <f t="shared" si="10"/>
        <v>4</v>
      </c>
      <c r="Z47" s="297">
        <f t="shared" si="10"/>
        <v>54.9</v>
      </c>
      <c r="AA47" s="221">
        <f t="shared" si="10"/>
        <v>616</v>
      </c>
      <c r="AB47" s="230">
        <f t="shared" si="10"/>
        <v>0</v>
      </c>
      <c r="AC47" s="222">
        <f t="shared" si="10"/>
        <v>3354</v>
      </c>
    </row>
    <row r="48" spans="1:29">
      <c r="A48" s="220">
        <f t="shared" si="8"/>
        <v>3</v>
      </c>
      <c r="C48" s="102" t="str">
        <f>C22</f>
        <v>Mark</v>
      </c>
      <c r="D48" s="102" t="str">
        <f t="shared" ref="D48:AC48" si="11">D22</f>
        <v>Andrews</v>
      </c>
      <c r="E48" s="102" t="str">
        <f t="shared" si="11"/>
        <v>Hercules Wimbledon AC</v>
      </c>
      <c r="F48" s="102" t="str">
        <f t="shared" si="11"/>
        <v>M35</v>
      </c>
      <c r="G48" s="298">
        <f t="shared" si="11"/>
        <v>14.7</v>
      </c>
      <c r="H48" s="223">
        <f t="shared" si="11"/>
        <v>192</v>
      </c>
      <c r="I48" s="93">
        <f t="shared" si="11"/>
        <v>4.95</v>
      </c>
      <c r="J48" s="223">
        <f t="shared" si="11"/>
        <v>409</v>
      </c>
      <c r="K48" s="93">
        <f t="shared" si="11"/>
        <v>10.06</v>
      </c>
      <c r="L48" s="223">
        <f t="shared" si="11"/>
        <v>517</v>
      </c>
      <c r="M48" s="93">
        <f t="shared" si="11"/>
        <v>1.55</v>
      </c>
      <c r="N48" s="223">
        <f t="shared" si="11"/>
        <v>441</v>
      </c>
      <c r="O48" s="298">
        <f t="shared" si="11"/>
        <v>77.2</v>
      </c>
      <c r="P48" s="223">
        <f t="shared" si="11"/>
        <v>39</v>
      </c>
      <c r="Q48" s="298">
        <f t="shared" si="11"/>
        <v>21.8</v>
      </c>
      <c r="R48" s="223">
        <f t="shared" si="11"/>
        <v>212</v>
      </c>
      <c r="S48" s="93">
        <f t="shared" si="11"/>
        <v>29.05</v>
      </c>
      <c r="T48" s="223">
        <f t="shared" si="11"/>
        <v>446</v>
      </c>
      <c r="U48" s="93">
        <f t="shared" si="11"/>
        <v>2.2000000000000002</v>
      </c>
      <c r="V48" s="223">
        <f t="shared" si="11"/>
        <v>183</v>
      </c>
      <c r="W48" s="93">
        <f t="shared" si="11"/>
        <v>34.090000000000003</v>
      </c>
      <c r="X48" s="223">
        <f t="shared" si="11"/>
        <v>378</v>
      </c>
      <c r="Y48" s="99">
        <f t="shared" si="11"/>
        <v>7</v>
      </c>
      <c r="Z48" s="297">
        <f t="shared" si="11"/>
        <v>25.7</v>
      </c>
      <c r="AA48" s="221">
        <f t="shared" si="11"/>
        <v>36</v>
      </c>
      <c r="AB48" s="230">
        <f t="shared" si="11"/>
        <v>0</v>
      </c>
      <c r="AC48" s="222">
        <f t="shared" si="11"/>
        <v>2853</v>
      </c>
    </row>
    <row r="50" spans="1:29" ht="41.25" hidden="1" customHeight="1" thickBot="1">
      <c r="C50" s="166" t="s">
        <v>362</v>
      </c>
    </row>
    <row r="51" spans="1:29" s="53" customFormat="1" ht="37.5" hidden="1" customHeight="1" thickBot="1">
      <c r="A51" s="169" t="s">
        <v>334</v>
      </c>
      <c r="C51" s="170" t="s">
        <v>160</v>
      </c>
      <c r="D51" s="171" t="s">
        <v>331</v>
      </c>
      <c r="E51" s="171" t="s">
        <v>330</v>
      </c>
      <c r="F51" s="172" t="s">
        <v>161</v>
      </c>
      <c r="G51" s="173">
        <v>100</v>
      </c>
      <c r="H51" s="174" t="s">
        <v>46</v>
      </c>
      <c r="I51" s="175" t="s">
        <v>44</v>
      </c>
      <c r="J51" s="174" t="s">
        <v>46</v>
      </c>
      <c r="K51" s="173" t="s">
        <v>47</v>
      </c>
      <c r="L51" s="174" t="s">
        <v>46</v>
      </c>
      <c r="M51" s="173" t="s">
        <v>42</v>
      </c>
      <c r="N51" s="174" t="s">
        <v>46</v>
      </c>
      <c r="O51" s="173">
        <v>400</v>
      </c>
      <c r="P51" s="174" t="s">
        <v>46</v>
      </c>
      <c r="Q51" s="173" t="s">
        <v>49</v>
      </c>
      <c r="R51" s="174" t="s">
        <v>46</v>
      </c>
      <c r="S51" s="173" t="s">
        <v>50</v>
      </c>
      <c r="T51" s="174" t="s">
        <v>46</v>
      </c>
      <c r="U51" s="173" t="s">
        <v>43</v>
      </c>
      <c r="V51" s="174" t="s">
        <v>46</v>
      </c>
      <c r="W51" s="173" t="s">
        <v>48</v>
      </c>
      <c r="X51" s="174" t="s">
        <v>46</v>
      </c>
      <c r="Y51" s="335">
        <v>1500</v>
      </c>
      <c r="Z51" s="336"/>
      <c r="AA51" s="174" t="s">
        <v>46</v>
      </c>
      <c r="AC51" s="176" t="s">
        <v>183</v>
      </c>
    </row>
    <row r="52" spans="1:29" ht="4.5" hidden="1" customHeight="1">
      <c r="C52" s="12"/>
      <c r="D52" s="12"/>
      <c r="E52" s="12"/>
      <c r="F52" s="12"/>
      <c r="G52" s="59"/>
      <c r="I52" s="58"/>
      <c r="K52" s="59"/>
      <c r="M52" s="59"/>
      <c r="O52" s="59"/>
      <c r="Q52" s="59"/>
      <c r="S52" s="59"/>
      <c r="U52" s="59"/>
      <c r="W52" s="59"/>
      <c r="Y52" s="60"/>
      <c r="Z52" s="60"/>
    </row>
    <row r="53" spans="1:29" hidden="1">
      <c r="A53" s="220"/>
      <c r="C53" s="102"/>
      <c r="D53" s="102"/>
      <c r="E53" s="102"/>
      <c r="F53" s="102"/>
      <c r="G53" s="93"/>
      <c r="H53" s="223"/>
      <c r="I53" s="93"/>
      <c r="J53" s="223"/>
      <c r="K53" s="93"/>
      <c r="L53" s="223"/>
      <c r="M53" s="93"/>
      <c r="N53" s="223"/>
      <c r="O53" s="93"/>
      <c r="P53" s="223"/>
      <c r="Q53" s="93"/>
      <c r="R53" s="223"/>
      <c r="S53" s="93"/>
      <c r="T53" s="223"/>
      <c r="U53" s="93"/>
      <c r="V53" s="223"/>
      <c r="W53" s="93"/>
      <c r="X53" s="223"/>
      <c r="Y53" s="99"/>
      <c r="Z53" s="63"/>
      <c r="AA53" s="221"/>
      <c r="AB53" s="230"/>
      <c r="AC53" s="222"/>
    </row>
    <row r="54" spans="1:29" hidden="1">
      <c r="A54" s="220"/>
      <c r="C54" s="102"/>
      <c r="D54" s="102"/>
      <c r="E54" s="102"/>
      <c r="F54" s="102"/>
      <c r="G54" s="93"/>
      <c r="H54" s="223"/>
      <c r="I54" s="93"/>
      <c r="J54" s="223"/>
      <c r="K54" s="93"/>
      <c r="L54" s="223"/>
      <c r="M54" s="93"/>
      <c r="N54" s="223"/>
      <c r="O54" s="93"/>
      <c r="P54" s="223"/>
      <c r="Q54" s="93"/>
      <c r="R54" s="223"/>
      <c r="S54" s="93"/>
      <c r="T54" s="223"/>
      <c r="U54" s="93"/>
      <c r="V54" s="223"/>
      <c r="W54" s="93"/>
      <c r="X54" s="223"/>
      <c r="Y54" s="99"/>
      <c r="Z54" s="63"/>
      <c r="AA54" s="221"/>
      <c r="AB54" s="230"/>
      <c r="AC54" s="222"/>
    </row>
    <row r="55" spans="1:29" hidden="1"/>
    <row r="56" spans="1:29" ht="41.25" customHeight="1" thickBot="1">
      <c r="C56" s="166" t="s">
        <v>363</v>
      </c>
    </row>
    <row r="57" spans="1:29" s="53" customFormat="1" ht="37.5" customHeight="1" thickBot="1">
      <c r="A57" s="169" t="s">
        <v>334</v>
      </c>
      <c r="C57" s="170" t="s">
        <v>160</v>
      </c>
      <c r="D57" s="171" t="s">
        <v>331</v>
      </c>
      <c r="E57" s="171" t="s">
        <v>330</v>
      </c>
      <c r="F57" s="172" t="s">
        <v>161</v>
      </c>
      <c r="G57" s="173">
        <v>100</v>
      </c>
      <c r="H57" s="174" t="s">
        <v>46</v>
      </c>
      <c r="I57" s="175" t="s">
        <v>44</v>
      </c>
      <c r="J57" s="174" t="s">
        <v>46</v>
      </c>
      <c r="K57" s="173" t="s">
        <v>47</v>
      </c>
      <c r="L57" s="174" t="s">
        <v>46</v>
      </c>
      <c r="M57" s="173" t="s">
        <v>42</v>
      </c>
      <c r="N57" s="174" t="s">
        <v>46</v>
      </c>
      <c r="O57" s="173">
        <v>400</v>
      </c>
      <c r="P57" s="174" t="s">
        <v>46</v>
      </c>
      <c r="Q57" s="173" t="s">
        <v>49</v>
      </c>
      <c r="R57" s="174" t="s">
        <v>46</v>
      </c>
      <c r="S57" s="173" t="s">
        <v>50</v>
      </c>
      <c r="T57" s="174" t="s">
        <v>46</v>
      </c>
      <c r="U57" s="173" t="s">
        <v>43</v>
      </c>
      <c r="V57" s="174" t="s">
        <v>46</v>
      </c>
      <c r="W57" s="173" t="s">
        <v>48</v>
      </c>
      <c r="X57" s="174" t="s">
        <v>46</v>
      </c>
      <c r="Y57" s="335">
        <v>1500</v>
      </c>
      <c r="Z57" s="336"/>
      <c r="AA57" s="174" t="s">
        <v>46</v>
      </c>
      <c r="AC57" s="176" t="s">
        <v>183</v>
      </c>
    </row>
    <row r="58" spans="1:29" ht="4.5" customHeight="1">
      <c r="C58" s="12"/>
      <c r="D58" s="12"/>
      <c r="E58" s="12"/>
      <c r="F58" s="12"/>
      <c r="G58" s="59"/>
      <c r="I58" s="58"/>
      <c r="K58" s="59"/>
      <c r="M58" s="59"/>
      <c r="O58" s="59"/>
      <c r="Q58" s="59"/>
      <c r="S58" s="59"/>
      <c r="U58" s="59"/>
      <c r="W58" s="59"/>
      <c r="Y58" s="60"/>
      <c r="Z58" s="60"/>
    </row>
    <row r="59" spans="1:29">
      <c r="A59" s="220">
        <f>RANK(AC59,AC$59:AC$61,0)</f>
        <v>1</v>
      </c>
      <c r="C59" s="102" t="str">
        <f>C15</f>
        <v>Neil</v>
      </c>
      <c r="D59" s="102" t="str">
        <f t="shared" ref="D59:AC59" si="12">D15</f>
        <v>Barton</v>
      </c>
      <c r="E59" s="102" t="str">
        <f t="shared" si="12"/>
        <v>BMHAC</v>
      </c>
      <c r="F59" s="102" t="str">
        <f t="shared" si="12"/>
        <v>M45</v>
      </c>
      <c r="G59" s="298">
        <f t="shared" si="12"/>
        <v>12.7</v>
      </c>
      <c r="H59" s="223">
        <f t="shared" si="12"/>
        <v>631</v>
      </c>
      <c r="I59" s="93">
        <f t="shared" si="12"/>
        <v>5.8</v>
      </c>
      <c r="J59" s="223">
        <f t="shared" si="12"/>
        <v>750</v>
      </c>
      <c r="K59" s="93">
        <f t="shared" si="12"/>
        <v>7.49</v>
      </c>
      <c r="L59" s="223">
        <f t="shared" si="12"/>
        <v>419</v>
      </c>
      <c r="M59" s="93">
        <f t="shared" si="12"/>
        <v>1.55</v>
      </c>
      <c r="N59" s="223">
        <f t="shared" si="12"/>
        <v>560</v>
      </c>
      <c r="O59" s="298">
        <f t="shared" si="12"/>
        <v>62.3</v>
      </c>
      <c r="P59" s="223">
        <f t="shared" si="12"/>
        <v>502</v>
      </c>
      <c r="Q59" s="298">
        <f t="shared" si="12"/>
        <v>28.4</v>
      </c>
      <c r="R59" s="223">
        <f t="shared" si="12"/>
        <v>22</v>
      </c>
      <c r="S59" s="93">
        <f t="shared" si="12"/>
        <v>22.62</v>
      </c>
      <c r="T59" s="223">
        <f t="shared" si="12"/>
        <v>358</v>
      </c>
      <c r="U59" s="93">
        <f t="shared" si="12"/>
        <v>1.8</v>
      </c>
      <c r="V59" s="223">
        <f t="shared" si="12"/>
        <v>147</v>
      </c>
      <c r="W59" s="93">
        <f t="shared" si="12"/>
        <v>32.25</v>
      </c>
      <c r="X59" s="223">
        <f t="shared" si="12"/>
        <v>428</v>
      </c>
      <c r="Y59" s="99">
        <f t="shared" si="12"/>
        <v>6</v>
      </c>
      <c r="Z59" s="297">
        <f t="shared" si="12"/>
        <v>39.700000000000003</v>
      </c>
      <c r="AA59" s="221">
        <f t="shared" si="12"/>
        <v>233</v>
      </c>
      <c r="AB59" s="230">
        <f t="shared" si="12"/>
        <v>0</v>
      </c>
      <c r="AC59" s="222">
        <f t="shared" si="12"/>
        <v>4050</v>
      </c>
    </row>
    <row r="60" spans="1:29">
      <c r="A60" s="220">
        <f t="shared" ref="A60:A61" si="13">RANK(AC60,AC$59:AC$61,0)</f>
        <v>3</v>
      </c>
      <c r="C60" s="102" t="str">
        <f>C16</f>
        <v xml:space="preserve">Matt </v>
      </c>
      <c r="D60" s="102" t="str">
        <f t="shared" ref="D60:AC60" si="14">D16</f>
        <v>Holloway</v>
      </c>
      <c r="E60" s="102" t="str">
        <f t="shared" si="14"/>
        <v>Gloucester AC</v>
      </c>
      <c r="F60" s="102" t="str">
        <f t="shared" si="14"/>
        <v>M45</v>
      </c>
      <c r="G60" s="298">
        <f t="shared" si="14"/>
        <v>14.3</v>
      </c>
      <c r="H60" s="223">
        <f t="shared" si="14"/>
        <v>373</v>
      </c>
      <c r="I60" s="93">
        <f t="shared" si="14"/>
        <v>4.79</v>
      </c>
      <c r="J60" s="223">
        <f t="shared" si="14"/>
        <v>494</v>
      </c>
      <c r="K60" s="93">
        <f t="shared" si="14"/>
        <v>8.31</v>
      </c>
      <c r="L60" s="223">
        <f t="shared" si="14"/>
        <v>477</v>
      </c>
      <c r="M60" s="93">
        <f t="shared" si="14"/>
        <v>1.4</v>
      </c>
      <c r="N60" s="223">
        <f t="shared" si="14"/>
        <v>434</v>
      </c>
      <c r="O60" s="298">
        <f t="shared" si="14"/>
        <v>71.099999999999994</v>
      </c>
      <c r="P60" s="223">
        <f t="shared" si="14"/>
        <v>243</v>
      </c>
      <c r="Q60" s="298">
        <f t="shared" si="14"/>
        <v>0</v>
      </c>
      <c r="R60" s="223">
        <f t="shared" si="14"/>
        <v>0</v>
      </c>
      <c r="S60" s="93">
        <f t="shared" si="14"/>
        <v>25.72</v>
      </c>
      <c r="T60" s="223">
        <f t="shared" si="14"/>
        <v>424</v>
      </c>
      <c r="U60" s="93">
        <f t="shared" si="14"/>
        <v>2.4</v>
      </c>
      <c r="V60" s="223">
        <f t="shared" si="14"/>
        <v>291</v>
      </c>
      <c r="W60" s="93">
        <f t="shared" si="14"/>
        <v>24.41</v>
      </c>
      <c r="X60" s="223">
        <f t="shared" si="14"/>
        <v>293</v>
      </c>
      <c r="Y60" s="99">
        <f t="shared" si="14"/>
        <v>7</v>
      </c>
      <c r="Z60" s="297">
        <f t="shared" si="14"/>
        <v>3.4</v>
      </c>
      <c r="AA60" s="221">
        <f t="shared" si="14"/>
        <v>156</v>
      </c>
      <c r="AB60" s="230">
        <f t="shared" si="14"/>
        <v>0</v>
      </c>
      <c r="AC60" s="222">
        <f t="shared" si="14"/>
        <v>3185</v>
      </c>
    </row>
    <row r="61" spans="1:29">
      <c r="A61" s="220">
        <f t="shared" si="13"/>
        <v>2</v>
      </c>
      <c r="C61" s="102" t="str">
        <f>C12</f>
        <v>John</v>
      </c>
      <c r="D61" s="102" t="str">
        <f t="shared" ref="D61:AC61" si="15">D12</f>
        <v>Bowden</v>
      </c>
      <c r="E61" s="102" t="str">
        <f t="shared" si="15"/>
        <v>Charnwood</v>
      </c>
      <c r="F61" s="102" t="str">
        <f t="shared" si="15"/>
        <v>M45</v>
      </c>
      <c r="G61" s="298">
        <f t="shared" si="15"/>
        <v>13.3</v>
      </c>
      <c r="H61" s="223">
        <f t="shared" si="15"/>
        <v>527</v>
      </c>
      <c r="I61" s="93">
        <f t="shared" si="15"/>
        <v>4.92</v>
      </c>
      <c r="J61" s="223">
        <f t="shared" si="15"/>
        <v>525</v>
      </c>
      <c r="K61" s="93">
        <f t="shared" si="15"/>
        <v>8.8800000000000008</v>
      </c>
      <c r="L61" s="223">
        <f t="shared" si="15"/>
        <v>518</v>
      </c>
      <c r="M61" s="93">
        <f t="shared" si="15"/>
        <v>1.46</v>
      </c>
      <c r="N61" s="223">
        <f t="shared" si="15"/>
        <v>480</v>
      </c>
      <c r="O61" s="298">
        <f t="shared" si="15"/>
        <v>69</v>
      </c>
      <c r="P61" s="223">
        <f t="shared" si="15"/>
        <v>297</v>
      </c>
      <c r="Q61" s="298">
        <f t="shared" si="15"/>
        <v>23.3</v>
      </c>
      <c r="R61" s="223">
        <f t="shared" si="15"/>
        <v>223</v>
      </c>
      <c r="S61" s="93">
        <f t="shared" si="15"/>
        <v>22.59</v>
      </c>
      <c r="T61" s="223">
        <f t="shared" si="15"/>
        <v>358</v>
      </c>
      <c r="U61" s="93">
        <f t="shared" si="15"/>
        <v>2.2000000000000002</v>
      </c>
      <c r="V61" s="223">
        <f t="shared" si="15"/>
        <v>240</v>
      </c>
      <c r="W61" s="93">
        <f t="shared" si="15"/>
        <v>29.49</v>
      </c>
      <c r="X61" s="223">
        <f t="shared" si="15"/>
        <v>380</v>
      </c>
      <c r="Y61" s="99">
        <f t="shared" si="15"/>
        <v>8</v>
      </c>
      <c r="Z61" s="297">
        <f t="shared" si="15"/>
        <v>17.600000000000001</v>
      </c>
      <c r="AA61" s="221">
        <f t="shared" si="15"/>
        <v>11</v>
      </c>
      <c r="AB61" s="230">
        <f t="shared" si="15"/>
        <v>0</v>
      </c>
      <c r="AC61" s="222">
        <f t="shared" si="15"/>
        <v>3559</v>
      </c>
    </row>
    <row r="63" spans="1:29" ht="41.25" customHeight="1" thickBot="1">
      <c r="C63" s="166" t="s">
        <v>364</v>
      </c>
    </row>
    <row r="64" spans="1:29" s="53" customFormat="1" ht="37.5" customHeight="1" thickBot="1">
      <c r="A64" s="169" t="s">
        <v>334</v>
      </c>
      <c r="C64" s="170" t="s">
        <v>160</v>
      </c>
      <c r="D64" s="171" t="s">
        <v>331</v>
      </c>
      <c r="E64" s="171" t="s">
        <v>330</v>
      </c>
      <c r="F64" s="172" t="s">
        <v>161</v>
      </c>
      <c r="G64" s="173">
        <v>100</v>
      </c>
      <c r="H64" s="174" t="s">
        <v>46</v>
      </c>
      <c r="I64" s="175" t="s">
        <v>44</v>
      </c>
      <c r="J64" s="174" t="s">
        <v>46</v>
      </c>
      <c r="K64" s="173" t="s">
        <v>47</v>
      </c>
      <c r="L64" s="174" t="s">
        <v>46</v>
      </c>
      <c r="M64" s="173" t="s">
        <v>42</v>
      </c>
      <c r="N64" s="174" t="s">
        <v>46</v>
      </c>
      <c r="O64" s="173">
        <v>400</v>
      </c>
      <c r="P64" s="174" t="s">
        <v>46</v>
      </c>
      <c r="Q64" s="173" t="s">
        <v>49</v>
      </c>
      <c r="R64" s="174" t="s">
        <v>46</v>
      </c>
      <c r="S64" s="173" t="s">
        <v>50</v>
      </c>
      <c r="T64" s="174" t="s">
        <v>46</v>
      </c>
      <c r="U64" s="173" t="s">
        <v>43</v>
      </c>
      <c r="V64" s="174" t="s">
        <v>46</v>
      </c>
      <c r="W64" s="173" t="s">
        <v>48</v>
      </c>
      <c r="X64" s="174" t="s">
        <v>46</v>
      </c>
      <c r="Y64" s="335">
        <v>1500</v>
      </c>
      <c r="Z64" s="336"/>
      <c r="AA64" s="174" t="s">
        <v>46</v>
      </c>
      <c r="AC64" s="176" t="s">
        <v>183</v>
      </c>
    </row>
    <row r="65" spans="1:29" ht="4.5" customHeight="1">
      <c r="C65" s="12"/>
      <c r="D65" s="12"/>
      <c r="E65" s="12"/>
      <c r="F65" s="12"/>
      <c r="G65" s="59"/>
      <c r="I65" s="58"/>
      <c r="K65" s="59"/>
      <c r="M65" s="59"/>
      <c r="O65" s="59"/>
      <c r="Q65" s="59"/>
      <c r="S65" s="59"/>
      <c r="U65" s="59"/>
      <c r="W65" s="59"/>
      <c r="Y65" s="60"/>
      <c r="Z65" s="60"/>
    </row>
    <row r="66" spans="1:29">
      <c r="A66" s="220">
        <f>RANK(AC66,AC$66:AC$66,0)</f>
        <v>1</v>
      </c>
      <c r="C66" s="102" t="str">
        <f>C23</f>
        <v>Martin</v>
      </c>
      <c r="D66" s="102" t="str">
        <f t="shared" ref="D66:AC66" si="16">D23</f>
        <v>Willis</v>
      </c>
      <c r="E66" s="102" t="str">
        <f t="shared" si="16"/>
        <v>Walton AC</v>
      </c>
      <c r="F66" s="102" t="str">
        <f t="shared" si="16"/>
        <v>M50</v>
      </c>
      <c r="G66" s="298">
        <f t="shared" si="16"/>
        <v>15.2</v>
      </c>
      <c r="H66" s="223">
        <f t="shared" si="16"/>
        <v>319</v>
      </c>
      <c r="I66" s="93">
        <f t="shared" si="16"/>
        <v>3.17</v>
      </c>
      <c r="J66" s="223">
        <f t="shared" si="16"/>
        <v>188</v>
      </c>
      <c r="K66" s="93">
        <f t="shared" si="16"/>
        <v>8.19</v>
      </c>
      <c r="L66" s="223">
        <f t="shared" si="16"/>
        <v>453</v>
      </c>
      <c r="M66" s="93">
        <f t="shared" si="16"/>
        <v>1.1000000000000001</v>
      </c>
      <c r="N66" s="223">
        <f t="shared" si="16"/>
        <v>237</v>
      </c>
      <c r="O66" s="298">
        <f t="shared" si="16"/>
        <v>79.8</v>
      </c>
      <c r="P66" s="223">
        <f t="shared" si="16"/>
        <v>113</v>
      </c>
      <c r="Q66" s="298">
        <f t="shared" si="16"/>
        <v>33.6</v>
      </c>
      <c r="R66" s="223">
        <f t="shared" si="16"/>
        <v>0</v>
      </c>
      <c r="S66" s="93">
        <f t="shared" si="16"/>
        <v>18.510000000000002</v>
      </c>
      <c r="T66" s="223">
        <f t="shared" si="16"/>
        <v>247</v>
      </c>
      <c r="U66" s="93">
        <f t="shared" si="16"/>
        <v>2</v>
      </c>
      <c r="V66" s="223">
        <f t="shared" si="16"/>
        <v>222</v>
      </c>
      <c r="W66" s="93">
        <f t="shared" si="16"/>
        <v>19.28</v>
      </c>
      <c r="X66" s="223">
        <f t="shared" si="16"/>
        <v>212</v>
      </c>
      <c r="Y66" s="99">
        <f t="shared" si="16"/>
        <v>6</v>
      </c>
      <c r="Z66" s="297">
        <f t="shared" si="16"/>
        <v>58.2</v>
      </c>
      <c r="AA66" s="221">
        <f t="shared" si="16"/>
        <v>221</v>
      </c>
      <c r="AB66" s="230">
        <f t="shared" si="16"/>
        <v>0</v>
      </c>
      <c r="AC66" s="222">
        <f t="shared" si="16"/>
        <v>2212</v>
      </c>
    </row>
    <row r="68" spans="1:29" ht="41.25" customHeight="1" thickBot="1">
      <c r="C68" s="166" t="s">
        <v>365</v>
      </c>
    </row>
    <row r="69" spans="1:29" s="53" customFormat="1" ht="37.5" customHeight="1" thickBot="1">
      <c r="A69" s="169" t="s">
        <v>334</v>
      </c>
      <c r="C69" s="170" t="s">
        <v>160</v>
      </c>
      <c r="D69" s="171" t="s">
        <v>331</v>
      </c>
      <c r="E69" s="171" t="s">
        <v>330</v>
      </c>
      <c r="F69" s="172" t="s">
        <v>161</v>
      </c>
      <c r="G69" s="173">
        <v>100</v>
      </c>
      <c r="H69" s="174" t="s">
        <v>46</v>
      </c>
      <c r="I69" s="175" t="s">
        <v>44</v>
      </c>
      <c r="J69" s="174" t="s">
        <v>46</v>
      </c>
      <c r="K69" s="173" t="s">
        <v>47</v>
      </c>
      <c r="L69" s="174" t="s">
        <v>46</v>
      </c>
      <c r="M69" s="173" t="s">
        <v>42</v>
      </c>
      <c r="N69" s="174" t="s">
        <v>46</v>
      </c>
      <c r="O69" s="173">
        <v>400</v>
      </c>
      <c r="P69" s="174" t="s">
        <v>46</v>
      </c>
      <c r="Q69" s="173" t="s">
        <v>49</v>
      </c>
      <c r="R69" s="174" t="s">
        <v>46</v>
      </c>
      <c r="S69" s="173" t="s">
        <v>50</v>
      </c>
      <c r="T69" s="174" t="s">
        <v>46</v>
      </c>
      <c r="U69" s="173" t="s">
        <v>43</v>
      </c>
      <c r="V69" s="174" t="s">
        <v>46</v>
      </c>
      <c r="W69" s="173" t="s">
        <v>48</v>
      </c>
      <c r="X69" s="174" t="s">
        <v>46</v>
      </c>
      <c r="Y69" s="335">
        <v>1500</v>
      </c>
      <c r="Z69" s="336"/>
      <c r="AA69" s="174" t="s">
        <v>46</v>
      </c>
      <c r="AC69" s="176" t="s">
        <v>183</v>
      </c>
    </row>
    <row r="70" spans="1:29" ht="4.5" customHeight="1">
      <c r="C70" s="12"/>
      <c r="D70" s="12"/>
      <c r="E70" s="12"/>
      <c r="F70" s="12"/>
      <c r="G70" s="59"/>
      <c r="I70" s="58"/>
      <c r="K70" s="59"/>
      <c r="M70" s="59"/>
      <c r="O70" s="59"/>
      <c r="Q70" s="59"/>
      <c r="S70" s="59"/>
      <c r="U70" s="59"/>
      <c r="W70" s="59"/>
      <c r="Y70" s="60"/>
      <c r="Z70" s="60"/>
    </row>
    <row r="71" spans="1:29">
      <c r="A71" s="220">
        <f>RANK(AC71,AC$71:AC$72,0)</f>
        <v>2</v>
      </c>
      <c r="C71" s="102" t="str">
        <f>C13</f>
        <v>Derek</v>
      </c>
      <c r="D71" s="102" t="str">
        <f t="shared" ref="D71:AC71" si="17">D13</f>
        <v>Warn</v>
      </c>
      <c r="E71" s="102" t="str">
        <f t="shared" si="17"/>
        <v>Southampton AC</v>
      </c>
      <c r="F71" s="102" t="str">
        <f t="shared" si="17"/>
        <v>M55</v>
      </c>
      <c r="G71" s="298">
        <f t="shared" si="17"/>
        <v>15.5</v>
      </c>
      <c r="H71" s="223">
        <f t="shared" si="17"/>
        <v>350</v>
      </c>
      <c r="I71" s="93">
        <f t="shared" si="17"/>
        <v>3.94</v>
      </c>
      <c r="J71" s="223">
        <f t="shared" si="17"/>
        <v>409</v>
      </c>
      <c r="K71" s="93">
        <f t="shared" si="17"/>
        <v>7.16</v>
      </c>
      <c r="L71" s="223">
        <f t="shared" si="17"/>
        <v>419</v>
      </c>
      <c r="M71" s="93">
        <f t="shared" si="17"/>
        <v>1.19</v>
      </c>
      <c r="N71" s="223">
        <f t="shared" si="17"/>
        <v>360</v>
      </c>
      <c r="O71" s="298">
        <f t="shared" si="17"/>
        <v>0</v>
      </c>
      <c r="P71" s="223">
        <f t="shared" si="17"/>
        <v>0</v>
      </c>
      <c r="Q71" s="298">
        <f t="shared" si="17"/>
        <v>24.4</v>
      </c>
      <c r="R71" s="223">
        <f t="shared" si="17"/>
        <v>165</v>
      </c>
      <c r="S71" s="93">
        <f t="shared" si="17"/>
        <v>23.43</v>
      </c>
      <c r="T71" s="223">
        <f t="shared" si="17"/>
        <v>376</v>
      </c>
      <c r="U71" s="93">
        <f t="shared" si="17"/>
        <v>2.4</v>
      </c>
      <c r="V71" s="223">
        <f t="shared" si="17"/>
        <v>379</v>
      </c>
      <c r="W71" s="93">
        <f t="shared" si="17"/>
        <v>21.81</v>
      </c>
      <c r="X71" s="223">
        <f t="shared" si="17"/>
        <v>289</v>
      </c>
      <c r="Y71" s="99">
        <f t="shared" si="17"/>
        <v>10</v>
      </c>
      <c r="Z71" s="297">
        <f t="shared" si="17"/>
        <v>9.6</v>
      </c>
      <c r="AA71" s="221">
        <f t="shared" si="17"/>
        <v>0</v>
      </c>
      <c r="AB71" s="230">
        <f t="shared" si="17"/>
        <v>0</v>
      </c>
      <c r="AC71" s="222">
        <f t="shared" si="17"/>
        <v>2747</v>
      </c>
    </row>
    <row r="72" spans="1:29">
      <c r="A72" s="220">
        <f>RANK(AC72,AC$71:AC$72,0)</f>
        <v>1</v>
      </c>
      <c r="C72" s="102" t="str">
        <f>C14</f>
        <v>Mike</v>
      </c>
      <c r="D72" s="102" t="str">
        <f t="shared" ref="D72:AC72" si="18">D14</f>
        <v>Futtit</v>
      </c>
      <c r="E72" s="102" t="str">
        <f t="shared" si="18"/>
        <v>Walton AC</v>
      </c>
      <c r="F72" s="102" t="str">
        <f t="shared" si="18"/>
        <v>M55</v>
      </c>
      <c r="G72" s="298">
        <f t="shared" si="18"/>
        <v>14.7</v>
      </c>
      <c r="H72" s="223">
        <f t="shared" si="18"/>
        <v>461</v>
      </c>
      <c r="I72" s="93">
        <f t="shared" si="18"/>
        <v>3.68</v>
      </c>
      <c r="J72" s="223">
        <f t="shared" si="18"/>
        <v>345</v>
      </c>
      <c r="K72" s="93">
        <f t="shared" si="18"/>
        <v>7.48</v>
      </c>
      <c r="L72" s="223">
        <f t="shared" si="18"/>
        <v>443</v>
      </c>
      <c r="M72" s="93">
        <f t="shared" si="18"/>
        <v>1.07</v>
      </c>
      <c r="N72" s="223">
        <f t="shared" si="18"/>
        <v>257</v>
      </c>
      <c r="O72" s="298">
        <f t="shared" si="18"/>
        <v>77</v>
      </c>
      <c r="P72" s="223">
        <f t="shared" si="18"/>
        <v>220</v>
      </c>
      <c r="Q72" s="298">
        <f t="shared" si="18"/>
        <v>0</v>
      </c>
      <c r="R72" s="223">
        <f t="shared" si="18"/>
        <v>0</v>
      </c>
      <c r="S72" s="93">
        <f t="shared" si="18"/>
        <v>22.42</v>
      </c>
      <c r="T72" s="223">
        <f t="shared" si="18"/>
        <v>355</v>
      </c>
      <c r="U72" s="93">
        <f t="shared" si="18"/>
        <v>2.2000000000000002</v>
      </c>
      <c r="V72" s="223">
        <f t="shared" si="18"/>
        <v>316</v>
      </c>
      <c r="W72" s="93">
        <f t="shared" si="18"/>
        <v>25.97</v>
      </c>
      <c r="X72" s="223">
        <f t="shared" si="18"/>
        <v>368</v>
      </c>
      <c r="Y72" s="99">
        <f t="shared" si="18"/>
        <v>6</v>
      </c>
      <c r="Z72" s="297">
        <f t="shared" si="18"/>
        <v>42.8</v>
      </c>
      <c r="AA72" s="221">
        <f t="shared" si="18"/>
        <v>335</v>
      </c>
      <c r="AB72" s="230">
        <f t="shared" si="18"/>
        <v>0</v>
      </c>
      <c r="AC72" s="222">
        <f t="shared" si="18"/>
        <v>3100</v>
      </c>
    </row>
    <row r="74" spans="1:29" ht="41.25" customHeight="1" thickBot="1">
      <c r="C74" s="166" t="s">
        <v>407</v>
      </c>
    </row>
    <row r="75" spans="1:29" s="53" customFormat="1" ht="37.5" customHeight="1" thickBot="1">
      <c r="A75" s="169" t="s">
        <v>334</v>
      </c>
      <c r="C75" s="170" t="s">
        <v>160</v>
      </c>
      <c r="D75" s="171" t="s">
        <v>331</v>
      </c>
      <c r="E75" s="171" t="s">
        <v>330</v>
      </c>
      <c r="F75" s="172" t="s">
        <v>161</v>
      </c>
      <c r="G75" s="173">
        <v>100</v>
      </c>
      <c r="H75" s="174" t="s">
        <v>46</v>
      </c>
      <c r="I75" s="175" t="s">
        <v>44</v>
      </c>
      <c r="J75" s="174" t="s">
        <v>46</v>
      </c>
      <c r="K75" s="173" t="s">
        <v>47</v>
      </c>
      <c r="L75" s="174" t="s">
        <v>46</v>
      </c>
      <c r="M75" s="173" t="s">
        <v>42</v>
      </c>
      <c r="N75" s="174" t="s">
        <v>46</v>
      </c>
      <c r="O75" s="173">
        <v>400</v>
      </c>
      <c r="P75" s="174" t="s">
        <v>46</v>
      </c>
      <c r="Q75" s="173" t="s">
        <v>49</v>
      </c>
      <c r="R75" s="174" t="s">
        <v>46</v>
      </c>
      <c r="S75" s="173" t="s">
        <v>50</v>
      </c>
      <c r="T75" s="174" t="s">
        <v>46</v>
      </c>
      <c r="U75" s="173" t="s">
        <v>43</v>
      </c>
      <c r="V75" s="174" t="s">
        <v>46</v>
      </c>
      <c r="W75" s="173" t="s">
        <v>48</v>
      </c>
      <c r="X75" s="174" t="s">
        <v>46</v>
      </c>
      <c r="Y75" s="335">
        <v>1500</v>
      </c>
      <c r="Z75" s="336"/>
      <c r="AA75" s="174" t="s">
        <v>46</v>
      </c>
      <c r="AC75" s="176" t="s">
        <v>183</v>
      </c>
    </row>
    <row r="76" spans="1:29" ht="4.5" customHeight="1">
      <c r="C76" s="12"/>
      <c r="D76" s="12"/>
      <c r="E76" s="12"/>
      <c r="F76" s="12"/>
      <c r="G76" s="59"/>
      <c r="I76" s="58"/>
      <c r="K76" s="59"/>
      <c r="M76" s="59"/>
      <c r="O76" s="59"/>
      <c r="Q76" s="59"/>
      <c r="S76" s="59"/>
      <c r="U76" s="59"/>
      <c r="W76" s="59"/>
      <c r="Y76" s="60"/>
      <c r="Z76" s="60"/>
    </row>
    <row r="77" spans="1:29">
      <c r="A77" s="220">
        <f>RANK(AC77,AC$77:AC$80,0)</f>
        <v>2</v>
      </c>
      <c r="C77" s="102" t="str">
        <f>C6</f>
        <v>Andy</v>
      </c>
      <c r="D77" s="102" t="str">
        <f t="shared" ref="D77:AC77" si="19">D6</f>
        <v>Smerdon</v>
      </c>
      <c r="E77" s="102" t="str">
        <f t="shared" si="19"/>
        <v>Fleet &amp; Crookham AC</v>
      </c>
      <c r="F77" s="102" t="str">
        <f t="shared" si="19"/>
        <v>M60</v>
      </c>
      <c r="G77" s="298">
        <f t="shared" si="19"/>
        <v>14.1</v>
      </c>
      <c r="H77" s="223">
        <f t="shared" si="19"/>
        <v>633</v>
      </c>
      <c r="I77" s="93">
        <f t="shared" si="19"/>
        <v>3.83</v>
      </c>
      <c r="J77" s="223">
        <f t="shared" si="19"/>
        <v>443</v>
      </c>
      <c r="K77" s="93">
        <f t="shared" si="19"/>
        <v>6.78</v>
      </c>
      <c r="L77" s="223">
        <f t="shared" si="19"/>
        <v>384</v>
      </c>
      <c r="M77" s="93">
        <f t="shared" si="19"/>
        <v>1.25</v>
      </c>
      <c r="N77" s="223">
        <f t="shared" si="19"/>
        <v>480</v>
      </c>
      <c r="O77" s="298">
        <f t="shared" si="19"/>
        <v>72</v>
      </c>
      <c r="P77" s="223">
        <f t="shared" si="19"/>
        <v>410</v>
      </c>
      <c r="Q77" s="298">
        <f t="shared" si="19"/>
        <v>23.3</v>
      </c>
      <c r="R77" s="223">
        <f t="shared" si="19"/>
        <v>192</v>
      </c>
      <c r="S77" s="93">
        <f t="shared" si="19"/>
        <v>19.600000000000001</v>
      </c>
      <c r="T77" s="223">
        <f t="shared" si="19"/>
        <v>252</v>
      </c>
      <c r="U77" s="93">
        <f t="shared" si="19"/>
        <v>1.8</v>
      </c>
      <c r="V77" s="223">
        <f t="shared" si="19"/>
        <v>237</v>
      </c>
      <c r="W77" s="93">
        <f t="shared" si="19"/>
        <v>27.96</v>
      </c>
      <c r="X77" s="223">
        <f t="shared" si="19"/>
        <v>417</v>
      </c>
      <c r="Y77" s="99">
        <f t="shared" si="19"/>
        <v>7</v>
      </c>
      <c r="Z77" s="297">
        <f t="shared" si="19"/>
        <v>34.5</v>
      </c>
      <c r="AA77" s="221">
        <f t="shared" si="19"/>
        <v>219</v>
      </c>
      <c r="AB77" s="230">
        <f t="shared" si="19"/>
        <v>0</v>
      </c>
      <c r="AC77" s="222">
        <f t="shared" si="19"/>
        <v>3667</v>
      </c>
    </row>
    <row r="78" spans="1:29">
      <c r="A78" s="220">
        <f>RANK(AC78,AC$77:AC$80,0)</f>
        <v>4</v>
      </c>
      <c r="C78" s="102" t="str">
        <f>C9</f>
        <v>Peter</v>
      </c>
      <c r="D78" s="102" t="str">
        <f t="shared" ref="D78:AC78" si="20">D9</f>
        <v>Costley</v>
      </c>
      <c r="E78" s="102" t="str">
        <f t="shared" si="20"/>
        <v>Southampton AC</v>
      </c>
      <c r="F78" s="102" t="str">
        <f t="shared" si="20"/>
        <v>M60</v>
      </c>
      <c r="G78" s="298">
        <f t="shared" si="20"/>
        <v>17.3</v>
      </c>
      <c r="H78" s="223">
        <f t="shared" si="20"/>
        <v>209</v>
      </c>
      <c r="I78" s="93">
        <f t="shared" si="20"/>
        <v>3.24</v>
      </c>
      <c r="J78" s="223">
        <f t="shared" si="20"/>
        <v>288</v>
      </c>
      <c r="K78" s="93">
        <f t="shared" si="20"/>
        <v>6.69</v>
      </c>
      <c r="L78" s="223">
        <f t="shared" si="20"/>
        <v>378</v>
      </c>
      <c r="M78" s="93">
        <f t="shared" si="20"/>
        <v>1.1599999999999999</v>
      </c>
      <c r="N78" s="223">
        <f t="shared" si="20"/>
        <v>389</v>
      </c>
      <c r="O78" s="298">
        <f t="shared" si="20"/>
        <v>81.900000000000006</v>
      </c>
      <c r="P78" s="223">
        <f t="shared" si="20"/>
        <v>174</v>
      </c>
      <c r="Q78" s="298">
        <f t="shared" si="20"/>
        <v>28.2</v>
      </c>
      <c r="R78" s="223">
        <f t="shared" si="20"/>
        <v>14</v>
      </c>
      <c r="S78" s="93">
        <f t="shared" si="20"/>
        <v>18.010000000000002</v>
      </c>
      <c r="T78" s="223">
        <f t="shared" si="20"/>
        <v>223</v>
      </c>
      <c r="U78" s="93">
        <f t="shared" si="20"/>
        <v>0</v>
      </c>
      <c r="V78" s="223">
        <f t="shared" si="20"/>
        <v>0</v>
      </c>
      <c r="W78" s="93">
        <f t="shared" si="20"/>
        <v>18.100000000000001</v>
      </c>
      <c r="X78" s="223">
        <f t="shared" si="20"/>
        <v>226</v>
      </c>
      <c r="Y78" s="99">
        <f t="shared" si="20"/>
        <v>6</v>
      </c>
      <c r="Z78" s="297">
        <f t="shared" si="20"/>
        <v>17.399999999999999</v>
      </c>
      <c r="AA78" s="221">
        <f t="shared" si="20"/>
        <v>512</v>
      </c>
      <c r="AB78" s="230">
        <f t="shared" si="20"/>
        <v>0</v>
      </c>
      <c r="AC78" s="222">
        <f t="shared" si="20"/>
        <v>2413</v>
      </c>
    </row>
    <row r="79" spans="1:29">
      <c r="A79" s="220">
        <f>RANK(AC79,AC$77:AC$80,0)</f>
        <v>3</v>
      </c>
      <c r="C79" s="102" t="str">
        <f>C10</f>
        <v>Paul</v>
      </c>
      <c r="D79" s="102" t="str">
        <f t="shared" ref="D79:AC79" si="21">D10</f>
        <v>Yeoman</v>
      </c>
      <c r="E79" s="102" t="str">
        <f t="shared" si="21"/>
        <v>Newport Harriers AC</v>
      </c>
      <c r="F79" s="102" t="str">
        <f t="shared" si="21"/>
        <v>M60</v>
      </c>
      <c r="G79" s="298">
        <f t="shared" si="21"/>
        <v>15.6</v>
      </c>
      <c r="H79" s="223">
        <f t="shared" si="21"/>
        <v>409</v>
      </c>
      <c r="I79" s="93">
        <f t="shared" si="21"/>
        <v>3.74</v>
      </c>
      <c r="J79" s="223">
        <f t="shared" si="21"/>
        <v>417</v>
      </c>
      <c r="K79" s="93">
        <f t="shared" si="21"/>
        <v>7.73</v>
      </c>
      <c r="L79" s="223">
        <f t="shared" si="21"/>
        <v>454</v>
      </c>
      <c r="M79" s="93">
        <f t="shared" si="21"/>
        <v>1.28</v>
      </c>
      <c r="N79" s="223">
        <f t="shared" si="21"/>
        <v>512</v>
      </c>
      <c r="O79" s="298">
        <f t="shared" si="21"/>
        <v>80</v>
      </c>
      <c r="P79" s="223">
        <f t="shared" si="21"/>
        <v>213</v>
      </c>
      <c r="Q79" s="298">
        <f t="shared" si="21"/>
        <v>24.1</v>
      </c>
      <c r="R79" s="223">
        <f t="shared" si="21"/>
        <v>150</v>
      </c>
      <c r="S79" s="93">
        <f t="shared" si="21"/>
        <v>22.66</v>
      </c>
      <c r="T79" s="223">
        <f t="shared" si="21"/>
        <v>307</v>
      </c>
      <c r="U79" s="93">
        <f t="shared" si="21"/>
        <v>2.2999999999999998</v>
      </c>
      <c r="V79" s="223">
        <f t="shared" si="21"/>
        <v>398</v>
      </c>
      <c r="W79" s="93">
        <f t="shared" si="21"/>
        <v>21.08</v>
      </c>
      <c r="X79" s="223">
        <f t="shared" si="21"/>
        <v>283</v>
      </c>
      <c r="Y79" s="99">
        <f t="shared" si="21"/>
        <v>7</v>
      </c>
      <c r="Z79" s="297">
        <f t="shared" si="21"/>
        <v>36.5</v>
      </c>
      <c r="AA79" s="221">
        <f t="shared" si="21"/>
        <v>213</v>
      </c>
      <c r="AB79" s="230">
        <f t="shared" si="21"/>
        <v>0</v>
      </c>
      <c r="AC79" s="222">
        <f t="shared" si="21"/>
        <v>3356</v>
      </c>
    </row>
    <row r="80" spans="1:29">
      <c r="A80" s="220">
        <f>RANK(AC80,AC$77:AC$80,0)</f>
        <v>1</v>
      </c>
      <c r="C80" s="102" t="str">
        <f>C11</f>
        <v>Andy</v>
      </c>
      <c r="D80" s="102" t="str">
        <f t="shared" ref="D80:AC80" si="22">D11</f>
        <v>Waddington</v>
      </c>
      <c r="E80" s="102" t="str">
        <f t="shared" si="22"/>
        <v>BMHAC</v>
      </c>
      <c r="F80" s="102" t="str">
        <f t="shared" si="22"/>
        <v>M60</v>
      </c>
      <c r="G80" s="298">
        <f t="shared" si="22"/>
        <v>14.1</v>
      </c>
      <c r="H80" s="223">
        <f t="shared" si="22"/>
        <v>633</v>
      </c>
      <c r="I80" s="93">
        <f t="shared" si="22"/>
        <v>4.47</v>
      </c>
      <c r="J80" s="223">
        <f t="shared" si="22"/>
        <v>630</v>
      </c>
      <c r="K80" s="93">
        <f t="shared" si="22"/>
        <v>8.66</v>
      </c>
      <c r="L80" s="223">
        <f t="shared" si="22"/>
        <v>522</v>
      </c>
      <c r="M80" s="93">
        <f t="shared" si="22"/>
        <v>1.52</v>
      </c>
      <c r="N80" s="223">
        <f t="shared" si="22"/>
        <v>776</v>
      </c>
      <c r="O80" s="298">
        <f t="shared" si="22"/>
        <v>66.5</v>
      </c>
      <c r="P80" s="223">
        <f t="shared" si="22"/>
        <v>578</v>
      </c>
      <c r="Q80" s="298">
        <f t="shared" si="22"/>
        <v>24</v>
      </c>
      <c r="R80" s="223">
        <f t="shared" si="22"/>
        <v>155</v>
      </c>
      <c r="S80" s="93">
        <f t="shared" si="22"/>
        <v>24.81</v>
      </c>
      <c r="T80" s="223">
        <f t="shared" si="22"/>
        <v>347</v>
      </c>
      <c r="U80" s="93">
        <f t="shared" si="22"/>
        <v>1.8</v>
      </c>
      <c r="V80" s="223">
        <f t="shared" si="22"/>
        <v>237</v>
      </c>
      <c r="W80" s="93">
        <f t="shared" si="22"/>
        <v>27.47</v>
      </c>
      <c r="X80" s="223">
        <f t="shared" si="22"/>
        <v>407</v>
      </c>
      <c r="Y80" s="99">
        <f t="shared" si="22"/>
        <v>5</v>
      </c>
      <c r="Z80" s="297">
        <f t="shared" si="22"/>
        <v>54.1</v>
      </c>
      <c r="AA80" s="221">
        <f t="shared" si="22"/>
        <v>622</v>
      </c>
      <c r="AB80" s="230">
        <f t="shared" si="22"/>
        <v>0</v>
      </c>
      <c r="AC80" s="222">
        <f t="shared" si="22"/>
        <v>4907</v>
      </c>
    </row>
    <row r="82" spans="1:29" ht="41.25" hidden="1" customHeight="1" thickBot="1">
      <c r="C82" s="166" t="s">
        <v>408</v>
      </c>
    </row>
    <row r="83" spans="1:29" s="53" customFormat="1" ht="37.5" hidden="1" customHeight="1" thickBot="1">
      <c r="A83" s="169" t="s">
        <v>334</v>
      </c>
      <c r="C83" s="170" t="s">
        <v>160</v>
      </c>
      <c r="D83" s="171" t="s">
        <v>331</v>
      </c>
      <c r="E83" s="171" t="s">
        <v>330</v>
      </c>
      <c r="F83" s="172" t="s">
        <v>161</v>
      </c>
      <c r="G83" s="173">
        <v>100</v>
      </c>
      <c r="H83" s="174" t="s">
        <v>46</v>
      </c>
      <c r="I83" s="175" t="s">
        <v>44</v>
      </c>
      <c r="J83" s="174" t="s">
        <v>46</v>
      </c>
      <c r="K83" s="173" t="s">
        <v>47</v>
      </c>
      <c r="L83" s="174" t="s">
        <v>46</v>
      </c>
      <c r="M83" s="173" t="s">
        <v>42</v>
      </c>
      <c r="N83" s="174" t="s">
        <v>46</v>
      </c>
      <c r="O83" s="173">
        <v>400</v>
      </c>
      <c r="P83" s="174" t="s">
        <v>46</v>
      </c>
      <c r="Q83" s="173" t="s">
        <v>49</v>
      </c>
      <c r="R83" s="174" t="s">
        <v>46</v>
      </c>
      <c r="S83" s="173" t="s">
        <v>50</v>
      </c>
      <c r="T83" s="174" t="s">
        <v>46</v>
      </c>
      <c r="U83" s="173" t="s">
        <v>43</v>
      </c>
      <c r="V83" s="174" t="s">
        <v>46</v>
      </c>
      <c r="W83" s="173" t="s">
        <v>48</v>
      </c>
      <c r="X83" s="174" t="s">
        <v>46</v>
      </c>
      <c r="Y83" s="335">
        <v>1500</v>
      </c>
      <c r="Z83" s="336"/>
      <c r="AA83" s="174" t="s">
        <v>46</v>
      </c>
      <c r="AC83" s="176" t="s">
        <v>183</v>
      </c>
    </row>
    <row r="84" spans="1:29" ht="4.5" hidden="1" customHeight="1">
      <c r="C84" s="12"/>
      <c r="D84" s="12"/>
      <c r="E84" s="12"/>
      <c r="F84" s="12"/>
      <c r="G84" s="59"/>
      <c r="I84" s="58"/>
      <c r="K84" s="59"/>
      <c r="M84" s="59"/>
      <c r="O84" s="59"/>
      <c r="Q84" s="59"/>
      <c r="S84" s="59"/>
      <c r="U84" s="59"/>
      <c r="W84" s="59"/>
      <c r="Y84" s="60"/>
      <c r="Z84" s="60"/>
    </row>
    <row r="85" spans="1:29" hidden="1">
      <c r="A85" s="220"/>
      <c r="C85" s="102"/>
      <c r="D85" s="102"/>
      <c r="E85" s="102"/>
      <c r="F85" s="102"/>
      <c r="G85" s="93"/>
      <c r="H85" s="223"/>
      <c r="I85" s="93"/>
      <c r="J85" s="223"/>
      <c r="K85" s="93"/>
      <c r="L85" s="223"/>
      <c r="M85" s="93"/>
      <c r="N85" s="223"/>
      <c r="O85" s="93"/>
      <c r="P85" s="223"/>
      <c r="Q85" s="93"/>
      <c r="R85" s="223"/>
      <c r="S85" s="93"/>
      <c r="T85" s="223"/>
      <c r="U85" s="93"/>
      <c r="V85" s="223"/>
      <c r="W85" s="93"/>
      <c r="X85" s="223"/>
      <c r="Y85" s="99"/>
      <c r="Z85" s="63"/>
      <c r="AA85" s="221"/>
      <c r="AB85" s="230"/>
      <c r="AC85" s="222"/>
    </row>
    <row r="86" spans="1:29" hidden="1">
      <c r="A86" s="220"/>
      <c r="C86" s="102"/>
      <c r="D86" s="102"/>
      <c r="E86" s="102"/>
      <c r="F86" s="102"/>
      <c r="G86" s="93"/>
      <c r="H86" s="223"/>
      <c r="I86" s="93"/>
      <c r="J86" s="223"/>
      <c r="K86" s="93"/>
      <c r="L86" s="223"/>
      <c r="M86" s="93"/>
      <c r="N86" s="223"/>
      <c r="O86" s="93"/>
      <c r="P86" s="223"/>
      <c r="Q86" s="93"/>
      <c r="R86" s="223"/>
      <c r="S86" s="93"/>
      <c r="T86" s="223"/>
      <c r="U86" s="93"/>
      <c r="V86" s="223"/>
      <c r="W86" s="93"/>
      <c r="X86" s="223"/>
      <c r="Y86" s="99"/>
      <c r="Z86" s="63"/>
      <c r="AA86" s="221"/>
      <c r="AB86" s="230"/>
      <c r="AC86" s="222"/>
    </row>
    <row r="87" spans="1:29" hidden="1"/>
    <row r="88" spans="1:29" ht="41.25" customHeight="1" thickBot="1">
      <c r="C88" s="166" t="s">
        <v>406</v>
      </c>
    </row>
    <row r="89" spans="1:29" s="53" customFormat="1" ht="37.5" customHeight="1" thickBot="1">
      <c r="A89" s="169" t="s">
        <v>334</v>
      </c>
      <c r="C89" s="170" t="s">
        <v>160</v>
      </c>
      <c r="D89" s="171" t="s">
        <v>331</v>
      </c>
      <c r="E89" s="171" t="s">
        <v>330</v>
      </c>
      <c r="F89" s="172" t="s">
        <v>161</v>
      </c>
      <c r="G89" s="173">
        <v>100</v>
      </c>
      <c r="H89" s="174" t="s">
        <v>46</v>
      </c>
      <c r="I89" s="175" t="s">
        <v>44</v>
      </c>
      <c r="J89" s="174" t="s">
        <v>46</v>
      </c>
      <c r="K89" s="173" t="s">
        <v>47</v>
      </c>
      <c r="L89" s="174" t="s">
        <v>46</v>
      </c>
      <c r="M89" s="173" t="s">
        <v>42</v>
      </c>
      <c r="N89" s="174" t="s">
        <v>46</v>
      </c>
      <c r="O89" s="173">
        <v>400</v>
      </c>
      <c r="P89" s="174" t="s">
        <v>46</v>
      </c>
      <c r="Q89" s="173" t="s">
        <v>49</v>
      </c>
      <c r="R89" s="174" t="s">
        <v>46</v>
      </c>
      <c r="S89" s="173" t="s">
        <v>50</v>
      </c>
      <c r="T89" s="174" t="s">
        <v>46</v>
      </c>
      <c r="U89" s="173" t="s">
        <v>43</v>
      </c>
      <c r="V89" s="174" t="s">
        <v>46</v>
      </c>
      <c r="W89" s="173" t="s">
        <v>48</v>
      </c>
      <c r="X89" s="174" t="s">
        <v>46</v>
      </c>
      <c r="Y89" s="335">
        <v>1500</v>
      </c>
      <c r="Z89" s="336"/>
      <c r="AA89" s="174" t="s">
        <v>46</v>
      </c>
      <c r="AC89" s="176" t="s">
        <v>183</v>
      </c>
    </row>
    <row r="90" spans="1:29" ht="4.5" customHeight="1">
      <c r="C90" s="12"/>
      <c r="D90" s="12"/>
      <c r="E90" s="12"/>
      <c r="F90" s="12"/>
      <c r="G90" s="59"/>
      <c r="I90" s="58"/>
      <c r="K90" s="59"/>
      <c r="M90" s="59"/>
      <c r="O90" s="59"/>
      <c r="Q90" s="59"/>
      <c r="S90" s="59"/>
      <c r="U90" s="59"/>
      <c r="W90" s="59"/>
      <c r="Y90" s="60"/>
      <c r="Z90" s="60"/>
    </row>
    <row r="91" spans="1:29" s="228" customFormat="1">
      <c r="A91" s="229">
        <f>RANK(AC91,AC$91:AC$91,0)</f>
        <v>1</v>
      </c>
      <c r="B91" s="13"/>
      <c r="C91" s="62" t="str">
        <f>C21</f>
        <v>Stef</v>
      </c>
      <c r="D91" s="62" t="str">
        <f t="shared" ref="D91:AC91" si="23">D21</f>
        <v>Bazylkiewicz</v>
      </c>
      <c r="E91" s="62" t="str">
        <f t="shared" si="23"/>
        <v>Radley AC</v>
      </c>
      <c r="F91" s="75" t="str">
        <f t="shared" si="23"/>
        <v>W35</v>
      </c>
      <c r="G91" s="298">
        <f t="shared" si="23"/>
        <v>18</v>
      </c>
      <c r="H91" s="94">
        <f t="shared" si="23"/>
        <v>112</v>
      </c>
      <c r="I91" s="93">
        <f t="shared" si="23"/>
        <v>3.25</v>
      </c>
      <c r="J91" s="94">
        <f t="shared" si="23"/>
        <v>170</v>
      </c>
      <c r="K91" s="93">
        <f t="shared" si="23"/>
        <v>5.71</v>
      </c>
      <c r="L91" s="94">
        <f t="shared" si="23"/>
        <v>266</v>
      </c>
      <c r="M91" s="93">
        <f t="shared" si="23"/>
        <v>1.1000000000000001</v>
      </c>
      <c r="N91" s="94">
        <f t="shared" si="23"/>
        <v>239</v>
      </c>
      <c r="O91" s="298">
        <f t="shared" si="23"/>
        <v>109.3</v>
      </c>
      <c r="P91" s="94">
        <f t="shared" si="23"/>
        <v>0</v>
      </c>
      <c r="Q91" s="298">
        <f t="shared" si="23"/>
        <v>25.6</v>
      </c>
      <c r="R91" s="94">
        <f t="shared" si="23"/>
        <v>9</v>
      </c>
      <c r="S91" s="93">
        <f t="shared" si="23"/>
        <v>14.24</v>
      </c>
      <c r="T91" s="94">
        <f t="shared" si="23"/>
        <v>176</v>
      </c>
      <c r="U91" s="93">
        <f t="shared" si="23"/>
        <v>0</v>
      </c>
      <c r="V91" s="94">
        <f t="shared" si="23"/>
        <v>0</v>
      </c>
      <c r="W91" s="93">
        <f t="shared" si="23"/>
        <v>13.01</v>
      </c>
      <c r="X91" s="94">
        <f t="shared" si="23"/>
        <v>166</v>
      </c>
      <c r="Y91" s="99">
        <f t="shared" si="23"/>
        <v>9</v>
      </c>
      <c r="Z91" s="297">
        <f t="shared" si="23"/>
        <v>35.200000000000003</v>
      </c>
      <c r="AA91" s="94">
        <f t="shared" si="23"/>
        <v>0</v>
      </c>
      <c r="AB91" s="88">
        <f t="shared" si="23"/>
        <v>0</v>
      </c>
      <c r="AC91" s="86">
        <f t="shared" si="23"/>
        <v>1138</v>
      </c>
    </row>
    <row r="95" spans="1:29" ht="41.25" customHeight="1" thickBot="1">
      <c r="C95" s="166" t="s">
        <v>409</v>
      </c>
    </row>
    <row r="96" spans="1:29" s="53" customFormat="1" ht="37.5" customHeight="1" thickBot="1">
      <c r="A96" s="169" t="s">
        <v>334</v>
      </c>
      <c r="C96" s="170" t="s">
        <v>160</v>
      </c>
      <c r="D96" s="171" t="s">
        <v>331</v>
      </c>
      <c r="E96" s="171" t="s">
        <v>330</v>
      </c>
      <c r="F96" s="172" t="s">
        <v>161</v>
      </c>
      <c r="G96" s="173" t="s">
        <v>49</v>
      </c>
      <c r="H96" s="174" t="s">
        <v>46</v>
      </c>
      <c r="I96" s="175" t="s">
        <v>42</v>
      </c>
      <c r="J96" s="174" t="s">
        <v>46</v>
      </c>
      <c r="K96" s="173" t="s">
        <v>47</v>
      </c>
      <c r="L96" s="174" t="s">
        <v>46</v>
      </c>
      <c r="M96" s="173">
        <v>200</v>
      </c>
      <c r="N96" s="174" t="s">
        <v>46</v>
      </c>
      <c r="O96" s="173" t="s">
        <v>44</v>
      </c>
      <c r="P96" s="174" t="s">
        <v>46</v>
      </c>
      <c r="Q96" s="173" t="s">
        <v>48</v>
      </c>
      <c r="R96" s="174" t="s">
        <v>46</v>
      </c>
      <c r="S96" s="335">
        <v>800</v>
      </c>
      <c r="T96" s="336"/>
      <c r="U96" s="174" t="s">
        <v>46</v>
      </c>
      <c r="W96" s="176" t="s">
        <v>183</v>
      </c>
    </row>
    <row r="97" spans="1:23">
      <c r="I97" s="55"/>
      <c r="K97" s="55"/>
      <c r="M97" s="55"/>
      <c r="O97" s="55"/>
      <c r="Q97" s="55"/>
      <c r="S97" s="55"/>
      <c r="U97" s="55"/>
    </row>
    <row r="98" spans="1:23">
      <c r="A98" s="229">
        <f>RANK(W98,W$98:W$98,0)</f>
        <v>1</v>
      </c>
      <c r="C98" s="62" t="str">
        <f>Hep_2025!C3</f>
        <v>Stef</v>
      </c>
      <c r="D98" s="62" t="str">
        <f>Hep_2025!D3</f>
        <v>Bazylkiewicz</v>
      </c>
      <c r="E98" s="62" t="str">
        <f>Hep_2025!E3</f>
        <v>Radley AC</v>
      </c>
      <c r="F98" s="75" t="str">
        <f>Hep_2025!F3</f>
        <v>W35</v>
      </c>
      <c r="G98" s="295">
        <f>Hep_2025!H3</f>
        <v>26.3</v>
      </c>
      <c r="H98" s="94">
        <f>Hep_2025!N3</f>
        <v>1</v>
      </c>
      <c r="I98" s="93">
        <f>Hep_2025!O3</f>
        <v>1.1100000000000001</v>
      </c>
      <c r="J98" s="94">
        <f>Hep_2025!T3</f>
        <v>248</v>
      </c>
      <c r="K98" s="93">
        <f>Hep_2025!U3</f>
        <v>5.2</v>
      </c>
      <c r="L98" s="231">
        <f>Hep_2025!Z3</f>
        <v>233</v>
      </c>
      <c r="M98" s="295">
        <f>Hep_2025!AA3</f>
        <v>40.9</v>
      </c>
      <c r="N98" s="94">
        <f>Hep_2025!AG3</f>
        <v>8</v>
      </c>
      <c r="O98" s="93">
        <f>Hep_2025!AH3</f>
        <v>3.47</v>
      </c>
      <c r="P98" s="94">
        <f>Hep_2025!AM3</f>
        <v>216</v>
      </c>
      <c r="Q98" s="93">
        <f>Hep_2025!AN3</f>
        <v>13.17</v>
      </c>
      <c r="R98" s="94">
        <f>Hep_2025!AS3</f>
        <v>169</v>
      </c>
      <c r="S98" s="99">
        <f>Hep_2025!AT3</f>
        <v>4</v>
      </c>
      <c r="T98" s="297">
        <f>Hep_2025!AU3</f>
        <v>17.2</v>
      </c>
      <c r="U98" s="94">
        <f>Hep_2025!BA3</f>
        <v>0</v>
      </c>
      <c r="W98" s="86">
        <f>Hep_2025!BC3</f>
        <v>875</v>
      </c>
    </row>
    <row r="99" spans="1:23">
      <c r="A99" s="229">
        <f>RANK(W99,W$98:W$99,0)</f>
        <v>1</v>
      </c>
      <c r="C99" s="62" t="str">
        <f>Hep_2025!C4</f>
        <v>Charlotte</v>
      </c>
      <c r="D99" s="62" t="str">
        <f>Hep_2025!D4</f>
        <v>Gurney</v>
      </c>
      <c r="E99" s="62" t="str">
        <f>Hep_2025!E4</f>
        <v>Hercules Wimbledon AC</v>
      </c>
      <c r="F99" s="75" t="str">
        <f>Hep_2025!F4</f>
        <v>U20</v>
      </c>
      <c r="G99" s="295">
        <f>Hep_2025!H4</f>
        <v>19.5</v>
      </c>
      <c r="H99" s="94">
        <f>Hep_2025!N4</f>
        <v>324</v>
      </c>
      <c r="I99" s="93">
        <f>Hep_2025!O4</f>
        <v>1.23</v>
      </c>
      <c r="J99" s="94">
        <f>Hep_2025!T4</f>
        <v>340</v>
      </c>
      <c r="K99" s="93">
        <f>Hep_2025!U4</f>
        <v>7.08</v>
      </c>
      <c r="L99" s="231">
        <f>Hep_2025!Z4</f>
        <v>340</v>
      </c>
      <c r="M99" s="295">
        <f>Hep_2025!AA4</f>
        <v>31.1</v>
      </c>
      <c r="N99" s="94">
        <f>Hep_2025!AG4</f>
        <v>393</v>
      </c>
      <c r="O99" s="93">
        <f>Hep_2025!AH4</f>
        <v>4.21</v>
      </c>
      <c r="P99" s="94">
        <f>Hep_2025!AM4</f>
        <v>357</v>
      </c>
      <c r="Q99" s="93">
        <f>Hep_2025!AN4</f>
        <v>13.18</v>
      </c>
      <c r="R99" s="94">
        <f>Hep_2025!AS4</f>
        <v>163</v>
      </c>
      <c r="S99" s="99">
        <f>Hep_2025!AT4</f>
        <v>2</v>
      </c>
      <c r="T99" s="297">
        <f>Hep_2025!AU4</f>
        <v>58.4</v>
      </c>
      <c r="U99" s="94">
        <f>Hep_2025!BA4</f>
        <v>380</v>
      </c>
      <c r="W99" s="86">
        <f>Hep_2025!BC4</f>
        <v>2297</v>
      </c>
    </row>
  </sheetData>
  <sortState xmlns:xlrd2="http://schemas.microsoft.com/office/spreadsheetml/2017/richdata2" ref="A6:AC23">
    <sortCondition ref="A6:A23"/>
  </sortState>
  <mergeCells count="13">
    <mergeCell ref="S96:T96"/>
    <mergeCell ref="Y4:Z4"/>
    <mergeCell ref="Y43:Z43"/>
    <mergeCell ref="Y51:Z51"/>
    <mergeCell ref="Y57:Z57"/>
    <mergeCell ref="Y64:Z64"/>
    <mergeCell ref="Y69:Z69"/>
    <mergeCell ref="Y27:Z27"/>
    <mergeCell ref="Y33:Z33"/>
    <mergeCell ref="Y89:Z89"/>
    <mergeCell ref="Y75:Z75"/>
    <mergeCell ref="Y83:Z83"/>
    <mergeCell ref="Y38:Z38"/>
  </mergeCells>
  <pageMargins left="0.23622047244094491" right="0.23622047244094491" top="0.35433070866141736" bottom="0.35433070866141736" header="0.31496062992125984" footer="0.31496062992125984"/>
  <pageSetup paperSize="9" scale="64" fitToHeight="2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66CC-57AA-4D44-8EA3-66822B68CB42}">
  <sheetPr>
    <tabColor theme="5" tint="0.79998168889431442"/>
  </sheetPr>
  <dimension ref="A1:P185"/>
  <sheetViews>
    <sheetView workbookViewId="0">
      <selection activeCell="P201" sqref="P199:P201"/>
    </sheetView>
  </sheetViews>
  <sheetFormatPr defaultColWidth="9.15234375" defaultRowHeight="13.9"/>
  <cols>
    <col min="1" max="1" width="9.15234375" style="190"/>
    <col min="2" max="2" width="6.15234375" style="57" customWidth="1"/>
    <col min="3" max="3" width="1.4609375" style="13" customWidth="1"/>
    <col min="4" max="4" width="10.84375" style="13" customWidth="1"/>
    <col min="5" max="5" width="13.4609375" style="13" customWidth="1"/>
    <col min="6" max="6" width="31.15234375" style="13" customWidth="1"/>
    <col min="7" max="7" width="5.4609375" style="13" customWidth="1"/>
    <col min="8" max="8" width="6.4609375" style="13" hidden="1" customWidth="1"/>
    <col min="9" max="9" width="1" style="13" customWidth="1"/>
    <col min="10" max="10" width="2.15234375" style="13" customWidth="1"/>
    <col min="11" max="11" width="5.4609375" style="13" customWidth="1"/>
    <col min="12" max="12" width="9" style="13" hidden="1" customWidth="1"/>
    <col min="13" max="13" width="8.3046875" style="13" hidden="1" customWidth="1"/>
    <col min="14" max="15" width="9.15234375" style="13" hidden="1" customWidth="1"/>
    <col min="16" max="16" width="6" style="55" customWidth="1"/>
    <col min="17" max="16384" width="9.15234375" style="13"/>
  </cols>
  <sheetData>
    <row r="1" spans="1:16" s="235" customFormat="1" ht="41.25" customHeight="1">
      <c r="A1" s="243" t="s">
        <v>430</v>
      </c>
      <c r="B1" s="234"/>
      <c r="P1" s="237"/>
    </row>
    <row r="4" spans="1:16" s="235" customFormat="1" ht="41.25" customHeight="1" thickBot="1">
      <c r="A4" s="236" t="s">
        <v>369</v>
      </c>
      <c r="B4" s="234"/>
      <c r="P4" s="237"/>
    </row>
    <row r="5" spans="1:16" s="53" customFormat="1" ht="37.5" customHeight="1" thickBot="1">
      <c r="A5" s="193" t="s">
        <v>367</v>
      </c>
      <c r="B5" s="169" t="s">
        <v>334</v>
      </c>
      <c r="D5" s="170" t="s">
        <v>160</v>
      </c>
      <c r="E5" s="171" t="s">
        <v>331</v>
      </c>
      <c r="F5" s="171" t="s">
        <v>330</v>
      </c>
      <c r="G5" s="172" t="s">
        <v>161</v>
      </c>
      <c r="H5" s="167" t="s">
        <v>343</v>
      </c>
      <c r="K5" s="173"/>
      <c r="L5" s="168" t="s">
        <v>172</v>
      </c>
      <c r="M5" s="168" t="s">
        <v>173</v>
      </c>
      <c r="N5" s="168" t="s">
        <v>196</v>
      </c>
      <c r="O5" s="168" t="s">
        <v>175</v>
      </c>
      <c r="P5" s="174" t="s">
        <v>46</v>
      </c>
    </row>
    <row r="6" spans="1:16">
      <c r="A6" s="191" t="s">
        <v>368</v>
      </c>
      <c r="B6" s="161">
        <f t="shared" ref="B6:B23" si="0">RANK(P6,P$6:P$23,0)</f>
        <v>2</v>
      </c>
      <c r="D6" s="156" t="str">
        <f>Dec_2025!C3</f>
        <v>Andy</v>
      </c>
      <c r="E6" s="157" t="str">
        <f>Dec_2025!D3</f>
        <v>Smerdon</v>
      </c>
      <c r="F6" s="157" t="str">
        <f>Dec_2025!E3</f>
        <v>Fleet &amp; Crookham AC</v>
      </c>
      <c r="G6" s="158" t="str">
        <f>Dec_2025!F3</f>
        <v>M60</v>
      </c>
      <c r="H6" s="164" t="str">
        <f>Dec_2025!G6</f>
        <v>M60</v>
      </c>
      <c r="K6" s="294">
        <f>Dec_2025!H3</f>
        <v>14.1</v>
      </c>
      <c r="L6" s="157" t="str">
        <f>Dec_2025!J6</f>
        <v>M60 100</v>
      </c>
      <c r="M6" s="157">
        <f>Dec_2025!K6</f>
        <v>0.84289999999999998</v>
      </c>
      <c r="N6" s="157">
        <f>Dec_2025!L6</f>
        <v>14.790000000000001</v>
      </c>
      <c r="O6" s="157">
        <f>Dec_2025!M6</f>
        <v>209</v>
      </c>
      <c r="P6" s="159">
        <f>Dec_2025!N3</f>
        <v>633</v>
      </c>
    </row>
    <row r="7" spans="1:16">
      <c r="A7" s="191" t="s">
        <v>368</v>
      </c>
      <c r="B7" s="105">
        <f t="shared" si="0"/>
        <v>6</v>
      </c>
      <c r="D7" s="113" t="str">
        <f>Dec_2025!C4</f>
        <v>Josh</v>
      </c>
      <c r="E7" s="102" t="str">
        <f>Dec_2025!D4</f>
        <v>Strudwick</v>
      </c>
      <c r="F7" s="102" t="str">
        <f>Dec_2025!E4</f>
        <v>BMHAC</v>
      </c>
      <c r="G7" s="114" t="str">
        <f>Dec_2025!F4</f>
        <v>SM</v>
      </c>
      <c r="H7" s="165" t="str">
        <f>Dec_2025!G7</f>
        <v>M60</v>
      </c>
      <c r="K7" s="295">
        <f>Dec_2025!H4</f>
        <v>12.5</v>
      </c>
      <c r="L7" s="102" t="str">
        <f>Dec_2025!J7</f>
        <v>M60 100</v>
      </c>
      <c r="M7" s="102">
        <f>Dec_2025!K7</f>
        <v>0.84289999999999998</v>
      </c>
      <c r="N7" s="102">
        <f>Dec_2025!L7</f>
        <v>13.36</v>
      </c>
      <c r="O7" s="102">
        <f>Dec_2025!M7</f>
        <v>409</v>
      </c>
      <c r="P7" s="108">
        <f>Dec_2025!N4</f>
        <v>513</v>
      </c>
    </row>
    <row r="8" spans="1:16">
      <c r="A8" s="191" t="s">
        <v>368</v>
      </c>
      <c r="B8" s="105">
        <f t="shared" si="0"/>
        <v>15</v>
      </c>
      <c r="D8" s="113" t="str">
        <f>Dec_2025!C5</f>
        <v>Mark</v>
      </c>
      <c r="E8" s="102" t="str">
        <f>Dec_2025!D5</f>
        <v>Andrews</v>
      </c>
      <c r="F8" s="102" t="str">
        <f>Dec_2025!E5</f>
        <v>Hercules Wimbledon AC</v>
      </c>
      <c r="G8" s="114" t="str">
        <f>Dec_2025!F5</f>
        <v>M35</v>
      </c>
      <c r="H8" s="165" t="str">
        <f>Dec_2025!G8</f>
        <v>M60</v>
      </c>
      <c r="K8" s="295">
        <f>Dec_2025!H5</f>
        <v>14.1</v>
      </c>
      <c r="L8" s="102" t="str">
        <f>Dec_2025!J8</f>
        <v>M60 100</v>
      </c>
      <c r="M8" s="102">
        <f>Dec_2025!K8</f>
        <v>0.84289999999999998</v>
      </c>
      <c r="N8" s="102">
        <f>Dec_2025!L8</f>
        <v>12.09</v>
      </c>
      <c r="O8" s="102">
        <f>Dec_2025!M8</f>
        <v>633</v>
      </c>
      <c r="P8" s="108">
        <f>Dec_2025!N5</f>
        <v>266</v>
      </c>
    </row>
    <row r="9" spans="1:16">
      <c r="A9" s="191" t="s">
        <v>368</v>
      </c>
      <c r="B9" s="105">
        <f t="shared" si="0"/>
        <v>16</v>
      </c>
      <c r="D9" s="113" t="str">
        <f>Dec_2025!C6</f>
        <v>Peter</v>
      </c>
      <c r="E9" s="102" t="str">
        <f>Dec_2025!D6</f>
        <v>Costley</v>
      </c>
      <c r="F9" s="102" t="str">
        <f>Dec_2025!E6</f>
        <v>Southampton AC</v>
      </c>
      <c r="G9" s="114" t="str">
        <f>Dec_2025!F6</f>
        <v>M60</v>
      </c>
      <c r="H9" s="165" t="str">
        <f>Dec_2025!G9</f>
        <v>M45</v>
      </c>
      <c r="K9" s="295">
        <f>Dec_2025!H6</f>
        <v>17.3</v>
      </c>
      <c r="L9" s="102" t="str">
        <f>Dec_2025!J9</f>
        <v>M45 100</v>
      </c>
      <c r="M9" s="102">
        <f>Dec_2025!K9</f>
        <v>0.9345</v>
      </c>
      <c r="N9" s="102">
        <f>Dec_2025!L9</f>
        <v>12.66</v>
      </c>
      <c r="O9" s="102">
        <f>Dec_2025!M9</f>
        <v>527</v>
      </c>
      <c r="P9" s="108">
        <f>Dec_2025!N6</f>
        <v>209</v>
      </c>
    </row>
    <row r="10" spans="1:16">
      <c r="A10" s="191" t="s">
        <v>368</v>
      </c>
      <c r="B10" s="105">
        <f t="shared" si="0"/>
        <v>8</v>
      </c>
      <c r="D10" s="113" t="str">
        <f>Dec_2025!C7</f>
        <v>Paul</v>
      </c>
      <c r="E10" s="102" t="str">
        <f>Dec_2025!D7</f>
        <v>Yeoman</v>
      </c>
      <c r="F10" s="102" t="str">
        <f>Dec_2025!E7</f>
        <v>Newport Harriers AC</v>
      </c>
      <c r="G10" s="114" t="str">
        <f>Dec_2025!F7</f>
        <v>M60</v>
      </c>
      <c r="H10" s="165" t="str">
        <f>Dec_2025!G10</f>
        <v>M55</v>
      </c>
      <c r="K10" s="295">
        <f>Dec_2025!H7</f>
        <v>15.6</v>
      </c>
      <c r="L10" s="102" t="str">
        <f>Dec_2025!J10</f>
        <v>M55 100</v>
      </c>
      <c r="M10" s="102">
        <f>Dec_2025!K10</f>
        <v>0.87260000000000004</v>
      </c>
      <c r="N10" s="102">
        <f>Dec_2025!L10</f>
        <v>13.74</v>
      </c>
      <c r="O10" s="102">
        <f>Dec_2025!M10</f>
        <v>350</v>
      </c>
      <c r="P10" s="108">
        <f>Dec_2025!N7</f>
        <v>409</v>
      </c>
    </row>
    <row r="11" spans="1:16">
      <c r="A11" s="191" t="s">
        <v>368</v>
      </c>
      <c r="B11" s="105">
        <f t="shared" si="0"/>
        <v>2</v>
      </c>
      <c r="D11" s="113" t="str">
        <f>Dec_2025!C8</f>
        <v>Andy</v>
      </c>
      <c r="E11" s="102" t="str">
        <f>Dec_2025!D8</f>
        <v>Waddington</v>
      </c>
      <c r="F11" s="102" t="str">
        <f>Dec_2025!E8</f>
        <v>BMHAC</v>
      </c>
      <c r="G11" s="114" t="str">
        <f>Dec_2025!F8</f>
        <v>M60</v>
      </c>
      <c r="H11" s="165" t="str">
        <f>Dec_2025!G11</f>
        <v>M55</v>
      </c>
      <c r="K11" s="295">
        <f>Dec_2025!H8</f>
        <v>14.1</v>
      </c>
      <c r="L11" s="102" t="str">
        <f>Dec_2025!J11</f>
        <v>M55 100</v>
      </c>
      <c r="M11" s="102">
        <f>Dec_2025!K11</f>
        <v>0.87260000000000004</v>
      </c>
      <c r="N11" s="102">
        <f>Dec_2025!L11</f>
        <v>13.040000000000001</v>
      </c>
      <c r="O11" s="102">
        <f>Dec_2025!M11</f>
        <v>461</v>
      </c>
      <c r="P11" s="108">
        <f>Dec_2025!N8</f>
        <v>633</v>
      </c>
    </row>
    <row r="12" spans="1:16">
      <c r="A12" s="191" t="s">
        <v>368</v>
      </c>
      <c r="B12" s="105">
        <f t="shared" si="0"/>
        <v>5</v>
      </c>
      <c r="D12" s="113" t="str">
        <f>Dec_2025!C9</f>
        <v>John</v>
      </c>
      <c r="E12" s="102" t="str">
        <f>Dec_2025!D9</f>
        <v>Bowden</v>
      </c>
      <c r="F12" s="102" t="str">
        <f>Dec_2025!E9</f>
        <v>Charnwood</v>
      </c>
      <c r="G12" s="114" t="str">
        <f>Dec_2025!F9</f>
        <v>M45</v>
      </c>
      <c r="H12" s="165" t="str">
        <f>Dec_2025!G13</f>
        <v>M45</v>
      </c>
      <c r="K12" s="295">
        <f>Dec_2025!H9</f>
        <v>13.3</v>
      </c>
      <c r="L12" s="102" t="str">
        <f>Dec_2025!J13</f>
        <v>M45 100</v>
      </c>
      <c r="M12" s="102">
        <f>Dec_2025!K13</f>
        <v>0.9345</v>
      </c>
      <c r="N12" s="102">
        <f>Dec_2025!L13</f>
        <v>13.59</v>
      </c>
      <c r="O12" s="102">
        <f>Dec_2025!M13</f>
        <v>373</v>
      </c>
      <c r="P12" s="108">
        <f>Dec_2025!N9</f>
        <v>527</v>
      </c>
    </row>
    <row r="13" spans="1:16">
      <c r="A13" s="191" t="s">
        <v>368</v>
      </c>
      <c r="B13" s="105">
        <f t="shared" si="0"/>
        <v>11</v>
      </c>
      <c r="D13" s="113" t="str">
        <f>Dec_2025!C10</f>
        <v>Derek</v>
      </c>
      <c r="E13" s="102" t="str">
        <f>Dec_2025!D10</f>
        <v>Warn</v>
      </c>
      <c r="F13" s="102" t="str">
        <f>Dec_2025!E10</f>
        <v>Southampton AC</v>
      </c>
      <c r="G13" s="114" t="str">
        <f>Dec_2025!F10</f>
        <v>M55</v>
      </c>
      <c r="H13" s="165" t="str">
        <f>Dec_2025!G14</f>
        <v>M00</v>
      </c>
      <c r="K13" s="295">
        <f>Dec_2025!H10</f>
        <v>15.5</v>
      </c>
      <c r="L13" s="102" t="str">
        <f>Dec_2025!J14</f>
        <v>M00 100</v>
      </c>
      <c r="M13" s="102">
        <f>Dec_2025!K14</f>
        <v>1</v>
      </c>
      <c r="N13" s="102">
        <f>Dec_2025!L14</f>
        <v>13.74</v>
      </c>
      <c r="O13" s="102">
        <f>Dec_2025!M14</f>
        <v>350</v>
      </c>
      <c r="P13" s="108">
        <f>Dec_2025!N10</f>
        <v>350</v>
      </c>
    </row>
    <row r="14" spans="1:16">
      <c r="A14" s="191" t="s">
        <v>368</v>
      </c>
      <c r="B14" s="105">
        <f t="shared" si="0"/>
        <v>7</v>
      </c>
      <c r="D14" s="113" t="str">
        <f>Dec_2025!C11</f>
        <v>Mike</v>
      </c>
      <c r="E14" s="102" t="str">
        <f>Dec_2025!D11</f>
        <v>Futtit</v>
      </c>
      <c r="F14" s="102" t="str">
        <f>Dec_2025!E11</f>
        <v>Walton AC</v>
      </c>
      <c r="G14" s="114" t="str">
        <f>Dec_2025!F11</f>
        <v>M55</v>
      </c>
      <c r="H14" s="165" t="e">
        <f>Dec_2025!#REF!</f>
        <v>#REF!</v>
      </c>
      <c r="K14" s="295">
        <f>Dec_2025!H11</f>
        <v>14.7</v>
      </c>
      <c r="L14" s="102" t="e">
        <f>Dec_2025!#REF!</f>
        <v>#REF!</v>
      </c>
      <c r="M14" s="102" t="e">
        <f>Dec_2025!#REF!</f>
        <v>#REF!</v>
      </c>
      <c r="N14" s="102" t="e">
        <f>Dec_2025!#REF!</f>
        <v>#REF!</v>
      </c>
      <c r="O14" s="102" t="e">
        <f>Dec_2025!#REF!</f>
        <v>#REF!</v>
      </c>
      <c r="P14" s="108">
        <f>Dec_2025!N11</f>
        <v>461</v>
      </c>
    </row>
    <row r="15" spans="1:16">
      <c r="A15" s="191" t="s">
        <v>368</v>
      </c>
      <c r="B15" s="105">
        <f t="shared" si="0"/>
        <v>4</v>
      </c>
      <c r="D15" s="113" t="str">
        <f>Dec_2025!C12</f>
        <v>Neil</v>
      </c>
      <c r="E15" s="102" t="str">
        <f>Dec_2025!D12</f>
        <v>Barton</v>
      </c>
      <c r="F15" s="102" t="str">
        <f>Dec_2025!E12</f>
        <v>BMHAC</v>
      </c>
      <c r="G15" s="114" t="str">
        <f>Dec_2025!F12</f>
        <v>M45</v>
      </c>
      <c r="H15" s="165" t="e">
        <f>Dec_2025!#REF!</f>
        <v>#REF!</v>
      </c>
      <c r="K15" s="295">
        <f>Dec_2025!H12</f>
        <v>12.7</v>
      </c>
      <c r="L15" s="102" t="e">
        <f>Dec_2025!#REF!</f>
        <v>#REF!</v>
      </c>
      <c r="M15" s="102" t="e">
        <f>Dec_2025!#REF!</f>
        <v>#REF!</v>
      </c>
      <c r="N15" s="102" t="e">
        <f>Dec_2025!#REF!</f>
        <v>#REF!</v>
      </c>
      <c r="O15" s="102" t="e">
        <f>Dec_2025!#REF!</f>
        <v>#REF!</v>
      </c>
      <c r="P15" s="108">
        <f>Dec_2025!N12</f>
        <v>631</v>
      </c>
    </row>
    <row r="16" spans="1:16">
      <c r="A16" s="191" t="s">
        <v>368</v>
      </c>
      <c r="B16" s="105">
        <f t="shared" si="0"/>
        <v>10</v>
      </c>
      <c r="D16" s="113" t="str">
        <f>Dec_2025!C13</f>
        <v xml:space="preserve">Matt </v>
      </c>
      <c r="E16" s="102" t="str">
        <f>Dec_2025!D13</f>
        <v>Holloway</v>
      </c>
      <c r="F16" s="102" t="str">
        <f>Dec_2025!E13</f>
        <v>Gloucester AC</v>
      </c>
      <c r="G16" s="114" t="str">
        <f>Dec_2025!F13</f>
        <v>M45</v>
      </c>
      <c r="H16" s="165" t="e">
        <f>Dec_2025!#REF!</f>
        <v>#REF!</v>
      </c>
      <c r="K16" s="295">
        <f>Dec_2025!H13</f>
        <v>14.3</v>
      </c>
      <c r="L16" s="102" t="e">
        <f>Dec_2025!#REF!</f>
        <v>#REF!</v>
      </c>
      <c r="M16" s="102" t="e">
        <f>Dec_2025!#REF!</f>
        <v>#REF!</v>
      </c>
      <c r="N16" s="102" t="e">
        <f>Dec_2025!#REF!</f>
        <v>#REF!</v>
      </c>
      <c r="O16" s="102" t="e">
        <f>Dec_2025!#REF!</f>
        <v>#REF!</v>
      </c>
      <c r="P16" s="108">
        <f>Dec_2025!N13</f>
        <v>373</v>
      </c>
    </row>
    <row r="17" spans="1:16">
      <c r="A17" s="191" t="s">
        <v>368</v>
      </c>
      <c r="B17" s="105">
        <f t="shared" si="0"/>
        <v>11</v>
      </c>
      <c r="D17" s="113" t="str">
        <f>Dec_2025!C14</f>
        <v>Kyle</v>
      </c>
      <c r="E17" s="102" t="str">
        <f>Dec_2025!D14</f>
        <v>Neal</v>
      </c>
      <c r="F17" s="102" t="str">
        <f>Dec_2025!E14</f>
        <v>Gloucester AC</v>
      </c>
      <c r="G17" s="114" t="str">
        <f>Dec_2025!F14</f>
        <v>U23</v>
      </c>
      <c r="H17" s="165" t="e">
        <f>Dec_2025!#REF!</f>
        <v>#REF!</v>
      </c>
      <c r="K17" s="295">
        <f>Dec_2025!H14</f>
        <v>13.5</v>
      </c>
      <c r="L17" s="102" t="e">
        <f>Dec_2025!#REF!</f>
        <v>#REF!</v>
      </c>
      <c r="M17" s="102" t="e">
        <f>Dec_2025!#REF!</f>
        <v>#REF!</v>
      </c>
      <c r="N17" s="102" t="e">
        <f>Dec_2025!#REF!</f>
        <v>#REF!</v>
      </c>
      <c r="O17" s="102" t="e">
        <f>Dec_2025!#REF!</f>
        <v>#REF!</v>
      </c>
      <c r="P17" s="108">
        <f>Dec_2025!N14</f>
        <v>350</v>
      </c>
    </row>
    <row r="18" spans="1:16">
      <c r="A18" s="191" t="s">
        <v>368</v>
      </c>
      <c r="B18" s="105">
        <f t="shared" si="0"/>
        <v>9</v>
      </c>
      <c r="D18" s="113" t="str">
        <f>Dec_2025!C15</f>
        <v>Stephen</v>
      </c>
      <c r="E18" s="102" t="str">
        <f>Dec_2025!D15</f>
        <v>Carpenter</v>
      </c>
      <c r="F18" s="102" t="str">
        <f>Dec_2025!E15</f>
        <v>Walton AC</v>
      </c>
      <c r="G18" s="114" t="str">
        <f>Dec_2025!F15</f>
        <v>M35</v>
      </c>
      <c r="H18" s="165" t="str">
        <f>Dec_2025!G18</f>
        <v>W35</v>
      </c>
      <c r="K18" s="295">
        <f>Dec_2025!H15</f>
        <v>13.3</v>
      </c>
      <c r="L18" s="102" t="str">
        <f>Dec_2025!J18</f>
        <v>W35 100</v>
      </c>
      <c r="M18" s="102">
        <f>Dec_2025!K18</f>
        <v>1</v>
      </c>
      <c r="N18" s="102">
        <f>Dec_2025!L18</f>
        <v>18.240000000000002</v>
      </c>
      <c r="O18" s="102">
        <f>Dec_2025!M18</f>
        <v>112</v>
      </c>
      <c r="P18" s="108">
        <f>Dec_2025!N15</f>
        <v>380</v>
      </c>
    </row>
    <row r="19" spans="1:16">
      <c r="A19" s="191" t="s">
        <v>368</v>
      </c>
      <c r="B19" s="105">
        <f t="shared" si="0"/>
        <v>14</v>
      </c>
      <c r="D19" s="113" t="str">
        <f>Dec_2025!C16</f>
        <v xml:space="preserve">Robert </v>
      </c>
      <c r="E19" s="102" t="str">
        <f>Dec_2025!D16</f>
        <v>Smith</v>
      </c>
      <c r="F19" s="102" t="str">
        <f>Dec_2025!E16</f>
        <v>Walton AC</v>
      </c>
      <c r="G19" s="114" t="str">
        <f>Dec_2025!F16</f>
        <v>M35</v>
      </c>
      <c r="H19" s="165" t="str">
        <f>Dec_2025!G19</f>
        <v>M35</v>
      </c>
      <c r="K19" s="295">
        <f>Dec_2025!H16</f>
        <v>13.9</v>
      </c>
      <c r="L19" s="102" t="str">
        <f>Dec_2025!J19</f>
        <v>M35 100</v>
      </c>
      <c r="M19" s="102">
        <f>Dec_2025!K19</f>
        <v>0.99990000000000001</v>
      </c>
      <c r="N19" s="102">
        <f>Dec_2025!L19</f>
        <v>14.94</v>
      </c>
      <c r="O19" s="102">
        <f>Dec_2025!M19</f>
        <v>192</v>
      </c>
      <c r="P19" s="108">
        <f>Dec_2025!N16</f>
        <v>293</v>
      </c>
    </row>
    <row r="20" spans="1:16">
      <c r="A20" s="191" t="s">
        <v>368</v>
      </c>
      <c r="B20" s="105">
        <f t="shared" si="0"/>
        <v>1</v>
      </c>
      <c r="D20" s="113" t="str">
        <f>Dec_2025!C17</f>
        <v>Jake</v>
      </c>
      <c r="E20" s="102" t="str">
        <f>Dec_2025!D17</f>
        <v>Taylor</v>
      </c>
      <c r="F20" s="102" t="str">
        <f>Dec_2025!E17</f>
        <v>Herne Hill Harriers</v>
      </c>
      <c r="G20" s="114" t="str">
        <f>Dec_2025!F17</f>
        <v>SM</v>
      </c>
      <c r="H20" s="165" t="str">
        <f>Dec_2025!G20</f>
        <v>M50</v>
      </c>
      <c r="K20" s="295">
        <f>Dec_2025!H17</f>
        <v>11.8</v>
      </c>
      <c r="L20" s="102" t="str">
        <f>Dec_2025!J20</f>
        <v>M50 100</v>
      </c>
      <c r="M20" s="102">
        <f>Dec_2025!K20</f>
        <v>0.90310000000000001</v>
      </c>
      <c r="N20" s="102">
        <f>Dec_2025!L20</f>
        <v>13.950000000000001</v>
      </c>
      <c r="O20" s="102">
        <f>Dec_2025!M20</f>
        <v>319</v>
      </c>
      <c r="P20" s="108">
        <f>Dec_2025!N17</f>
        <v>643</v>
      </c>
    </row>
    <row r="21" spans="1:16">
      <c r="A21" s="191" t="s">
        <v>368</v>
      </c>
      <c r="B21" s="285">
        <f t="shared" si="0"/>
        <v>18</v>
      </c>
      <c r="C21" s="286"/>
      <c r="D21" s="287" t="str">
        <f>Dec_2025!C18</f>
        <v>Stef</v>
      </c>
      <c r="E21" s="244" t="str">
        <f>Dec_2025!D18</f>
        <v>Bazylkiewicz</v>
      </c>
      <c r="F21" s="244" t="str">
        <f>Dec_2025!E18</f>
        <v>Radley AC</v>
      </c>
      <c r="G21" s="281" t="str">
        <f>Dec_2025!F18</f>
        <v>W35</v>
      </c>
      <c r="H21" s="165" t="e">
        <f>Dec_2025!#REF!</f>
        <v>#REF!</v>
      </c>
      <c r="K21" s="295">
        <f>Dec_2025!H18</f>
        <v>18</v>
      </c>
      <c r="L21" s="102" t="e">
        <f>Dec_2025!#REF!</f>
        <v>#REF!</v>
      </c>
      <c r="M21" s="102" t="e">
        <f>Dec_2025!#REF!</f>
        <v>#REF!</v>
      </c>
      <c r="N21" s="102" t="e">
        <f>Dec_2025!#REF!</f>
        <v>#REF!</v>
      </c>
      <c r="O21" s="102" t="e">
        <f>Dec_2025!#REF!</f>
        <v>#REF!</v>
      </c>
      <c r="P21" s="282">
        <f>Dec_2025!N18</f>
        <v>112</v>
      </c>
    </row>
    <row r="22" spans="1:16">
      <c r="A22" s="191" t="s">
        <v>368</v>
      </c>
      <c r="B22" s="105">
        <f t="shared" si="0"/>
        <v>17</v>
      </c>
      <c r="D22" s="113" t="str">
        <f>Dec_2025!C19</f>
        <v>Mark</v>
      </c>
      <c r="E22" s="102" t="str">
        <f>Dec_2025!D19</f>
        <v>Andrews</v>
      </c>
      <c r="F22" s="102" t="str">
        <f>Dec_2025!E19</f>
        <v>Hercules Wimbledon AC</v>
      </c>
      <c r="G22" s="114" t="str">
        <f>Dec_2025!F19</f>
        <v>M35</v>
      </c>
      <c r="H22" s="165" t="e">
        <f>Dec_2025!#REF!</f>
        <v>#REF!</v>
      </c>
      <c r="K22" s="295">
        <f>Dec_2025!H19</f>
        <v>14.7</v>
      </c>
      <c r="L22" s="102" t="e">
        <f>Dec_2025!#REF!</f>
        <v>#REF!</v>
      </c>
      <c r="M22" s="102" t="e">
        <f>Dec_2025!#REF!</f>
        <v>#REF!</v>
      </c>
      <c r="N22" s="102" t="e">
        <f>Dec_2025!#REF!</f>
        <v>#REF!</v>
      </c>
      <c r="O22" s="102" t="e">
        <f>Dec_2025!#REF!</f>
        <v>#REF!</v>
      </c>
      <c r="P22" s="108">
        <f>Dec_2025!N19</f>
        <v>192</v>
      </c>
    </row>
    <row r="23" spans="1:16" ht="14.25" thickBot="1">
      <c r="A23" s="191" t="s">
        <v>368</v>
      </c>
      <c r="B23" s="105">
        <f t="shared" si="0"/>
        <v>13</v>
      </c>
      <c r="D23" s="113" t="str">
        <f>Dec_2025!C20</f>
        <v>Martin</v>
      </c>
      <c r="E23" s="102" t="str">
        <f>Dec_2025!D20</f>
        <v>Willis</v>
      </c>
      <c r="F23" s="102" t="str">
        <f>Dec_2025!E20</f>
        <v>Walton AC</v>
      </c>
      <c r="G23" s="114" t="str">
        <f>Dec_2025!F20</f>
        <v>M50</v>
      </c>
      <c r="H23" s="165" t="e">
        <f>Dec_2025!#REF!</f>
        <v>#REF!</v>
      </c>
      <c r="K23" s="295">
        <f>Dec_2025!H20</f>
        <v>15.2</v>
      </c>
      <c r="L23" s="102" t="e">
        <f>Dec_2025!#REF!</f>
        <v>#REF!</v>
      </c>
      <c r="M23" s="102" t="e">
        <f>Dec_2025!#REF!</f>
        <v>#REF!</v>
      </c>
      <c r="N23" s="102" t="e">
        <f>Dec_2025!#REF!</f>
        <v>#REF!</v>
      </c>
      <c r="O23" s="102" t="e">
        <f>Dec_2025!#REF!</f>
        <v>#REF!</v>
      </c>
      <c r="P23" s="108">
        <f>Dec_2025!N20</f>
        <v>319</v>
      </c>
    </row>
    <row r="24" spans="1:16">
      <c r="A24" s="191" t="s">
        <v>44</v>
      </c>
      <c r="B24" s="161">
        <f t="shared" ref="B24:B41" si="1">RANK(P24,P$24:P$41,0)</f>
        <v>8</v>
      </c>
      <c r="D24" s="156" t="str">
        <f>Dec_2025!C3</f>
        <v>Andy</v>
      </c>
      <c r="E24" s="157" t="str">
        <f>Dec_2025!D3</f>
        <v>Smerdon</v>
      </c>
      <c r="F24" s="157" t="str">
        <f>Dec_2025!E3</f>
        <v>Fleet &amp; Crookham AC</v>
      </c>
      <c r="G24" s="158" t="str">
        <f>Dec_2025!F3</f>
        <v>M60</v>
      </c>
      <c r="K24" s="92">
        <f>Dec_2025!O3</f>
        <v>3.83</v>
      </c>
      <c r="L24" s="157" t="str">
        <f>Dec_2025!P6</f>
        <v>M60 Long</v>
      </c>
      <c r="M24" s="157">
        <f>Dec_2025!Q6</f>
        <v>1.3875999999999999</v>
      </c>
      <c r="N24" s="157">
        <f>Dec_2025!R6</f>
        <v>4.49</v>
      </c>
      <c r="O24" s="157">
        <f>Dec_2025!S6</f>
        <v>288</v>
      </c>
      <c r="P24" s="159">
        <f>Dec_2025!T3</f>
        <v>443</v>
      </c>
    </row>
    <row r="25" spans="1:16">
      <c r="A25" s="191" t="s">
        <v>44</v>
      </c>
      <c r="B25" s="105">
        <f t="shared" si="1"/>
        <v>10</v>
      </c>
      <c r="D25" s="113" t="str">
        <f>Dec_2025!C4</f>
        <v>Josh</v>
      </c>
      <c r="E25" s="102" t="str">
        <f>Dec_2025!D4</f>
        <v>Strudwick</v>
      </c>
      <c r="F25" s="102" t="str">
        <f>Dec_2025!E4</f>
        <v>BMHAC</v>
      </c>
      <c r="G25" s="114" t="str">
        <f>Dec_2025!F4</f>
        <v>SM</v>
      </c>
      <c r="K25" s="93">
        <f>Dec_2025!O4</f>
        <v>5.15</v>
      </c>
      <c r="L25" s="102" t="str">
        <f>Dec_2025!P7</f>
        <v>M60 Long</v>
      </c>
      <c r="M25" s="102">
        <f>Dec_2025!Q7</f>
        <v>1.3875999999999999</v>
      </c>
      <c r="N25" s="102">
        <f>Dec_2025!R7</f>
        <v>5.18</v>
      </c>
      <c r="O25" s="102">
        <f>Dec_2025!S7</f>
        <v>417</v>
      </c>
      <c r="P25" s="108">
        <f>Dec_2025!T4</f>
        <v>411</v>
      </c>
    </row>
    <row r="26" spans="1:16">
      <c r="A26" s="191" t="s">
        <v>44</v>
      </c>
      <c r="B26" s="105">
        <f t="shared" si="1"/>
        <v>15</v>
      </c>
      <c r="D26" s="113" t="str">
        <f>Dec_2025!C5</f>
        <v>Mark</v>
      </c>
      <c r="E26" s="102" t="str">
        <f>Dec_2025!D5</f>
        <v>Andrews</v>
      </c>
      <c r="F26" s="102" t="str">
        <f>Dec_2025!E5</f>
        <v>Hercules Wimbledon AC</v>
      </c>
      <c r="G26" s="114" t="str">
        <f>Dec_2025!F5</f>
        <v>M35</v>
      </c>
      <c r="K26" s="93">
        <f>Dec_2025!O5</f>
        <v>4.5199999999999996</v>
      </c>
      <c r="L26" s="102" t="str">
        <f>Dec_2025!P8</f>
        <v>M60 Long</v>
      </c>
      <c r="M26" s="102">
        <f>Dec_2025!Q8</f>
        <v>1.3875999999999999</v>
      </c>
      <c r="N26" s="102">
        <f>Dec_2025!R8</f>
        <v>6.2</v>
      </c>
      <c r="O26" s="102">
        <f>Dec_2025!S8</f>
        <v>630</v>
      </c>
      <c r="P26" s="108">
        <f>Dec_2025!T5</f>
        <v>324</v>
      </c>
    </row>
    <row r="27" spans="1:16">
      <c r="A27" s="191" t="s">
        <v>44</v>
      </c>
      <c r="B27" s="105">
        <f t="shared" si="1"/>
        <v>16</v>
      </c>
      <c r="D27" s="113" t="str">
        <f>Dec_2025!C6</f>
        <v>Peter</v>
      </c>
      <c r="E27" s="102" t="str">
        <f>Dec_2025!D6</f>
        <v>Costley</v>
      </c>
      <c r="F27" s="102" t="str">
        <f>Dec_2025!E6</f>
        <v>Southampton AC</v>
      </c>
      <c r="G27" s="114" t="str">
        <f>Dec_2025!F6</f>
        <v>M60</v>
      </c>
      <c r="K27" s="93">
        <f>Dec_2025!O6</f>
        <v>3.24</v>
      </c>
      <c r="L27" s="102" t="str">
        <f>Dec_2025!P9</f>
        <v>M45 Long</v>
      </c>
      <c r="M27" s="102">
        <f>Dec_2025!Q9</f>
        <v>1.1608000000000001</v>
      </c>
      <c r="N27" s="102">
        <f>Dec_2025!R9</f>
        <v>5.71</v>
      </c>
      <c r="O27" s="102">
        <f>Dec_2025!S9</f>
        <v>525</v>
      </c>
      <c r="P27" s="108">
        <f>Dec_2025!T6</f>
        <v>288</v>
      </c>
    </row>
    <row r="28" spans="1:16">
      <c r="A28" s="191" t="s">
        <v>44</v>
      </c>
      <c r="B28" s="105">
        <f t="shared" si="1"/>
        <v>9</v>
      </c>
      <c r="D28" s="113" t="str">
        <f>Dec_2025!C7</f>
        <v>Paul</v>
      </c>
      <c r="E28" s="102" t="str">
        <f>Dec_2025!D7</f>
        <v>Yeoman</v>
      </c>
      <c r="F28" s="102" t="str">
        <f>Dec_2025!E7</f>
        <v>Newport Harriers AC</v>
      </c>
      <c r="G28" s="114" t="str">
        <f>Dec_2025!F7</f>
        <v>M60</v>
      </c>
      <c r="K28" s="93">
        <f>Dec_2025!O7</f>
        <v>3.74</v>
      </c>
      <c r="L28" s="102" t="str">
        <f>Dec_2025!P10</f>
        <v>M55 Long</v>
      </c>
      <c r="M28" s="102">
        <f>Dec_2025!Q10</f>
        <v>1.3050999999999999</v>
      </c>
      <c r="N28" s="102">
        <f>Dec_2025!R10</f>
        <v>5.14</v>
      </c>
      <c r="O28" s="102">
        <f>Dec_2025!S10</f>
        <v>409</v>
      </c>
      <c r="P28" s="108">
        <f>Dec_2025!T7</f>
        <v>417</v>
      </c>
    </row>
    <row r="29" spans="1:16">
      <c r="A29" s="191" t="s">
        <v>44</v>
      </c>
      <c r="B29" s="105">
        <f t="shared" si="1"/>
        <v>2</v>
      </c>
      <c r="D29" s="113" t="str">
        <f>Dec_2025!C8</f>
        <v>Andy</v>
      </c>
      <c r="E29" s="102" t="str">
        <f>Dec_2025!D8</f>
        <v>Waddington</v>
      </c>
      <c r="F29" s="102" t="str">
        <f>Dec_2025!E8</f>
        <v>BMHAC</v>
      </c>
      <c r="G29" s="114" t="str">
        <f>Dec_2025!F8</f>
        <v>M60</v>
      </c>
      <c r="K29" s="93">
        <f>Dec_2025!O8</f>
        <v>4.47</v>
      </c>
      <c r="L29" s="102" t="str">
        <f>Dec_2025!P11</f>
        <v>M55 Long</v>
      </c>
      <c r="M29" s="102">
        <f>Dec_2025!Q11</f>
        <v>1.3050999999999999</v>
      </c>
      <c r="N29" s="102">
        <f>Dec_2025!R11</f>
        <v>4.8</v>
      </c>
      <c r="O29" s="102">
        <f>Dec_2025!S11</f>
        <v>345</v>
      </c>
      <c r="P29" s="108">
        <f>Dec_2025!T8</f>
        <v>630</v>
      </c>
    </row>
    <row r="30" spans="1:16">
      <c r="A30" s="191" t="s">
        <v>44</v>
      </c>
      <c r="B30" s="105">
        <f t="shared" si="1"/>
        <v>4</v>
      </c>
      <c r="D30" s="113" t="str">
        <f>Dec_2025!C9</f>
        <v>John</v>
      </c>
      <c r="E30" s="102" t="str">
        <f>Dec_2025!D9</f>
        <v>Bowden</v>
      </c>
      <c r="F30" s="102" t="str">
        <f>Dec_2025!E9</f>
        <v>Charnwood</v>
      </c>
      <c r="G30" s="114" t="str">
        <f>Dec_2025!F9</f>
        <v>M45</v>
      </c>
      <c r="K30" s="93">
        <f>Dec_2025!O9</f>
        <v>4.92</v>
      </c>
      <c r="L30" s="102" t="str">
        <f>Dec_2025!P13</f>
        <v>M45 Long</v>
      </c>
      <c r="M30" s="102">
        <f>Dec_2025!Q13</f>
        <v>1.1608000000000001</v>
      </c>
      <c r="N30" s="102">
        <f>Dec_2025!R13</f>
        <v>5.5600000000000005</v>
      </c>
      <c r="O30" s="102">
        <f>Dec_2025!S13</f>
        <v>494</v>
      </c>
      <c r="P30" s="108">
        <f>Dec_2025!T9</f>
        <v>525</v>
      </c>
    </row>
    <row r="31" spans="1:16">
      <c r="A31" s="191" t="s">
        <v>44</v>
      </c>
      <c r="B31" s="105">
        <f t="shared" si="1"/>
        <v>11</v>
      </c>
      <c r="D31" s="113" t="str">
        <f>Dec_2025!C10</f>
        <v>Derek</v>
      </c>
      <c r="E31" s="102" t="str">
        <f>Dec_2025!D10</f>
        <v>Warn</v>
      </c>
      <c r="F31" s="102" t="str">
        <f>Dec_2025!E10</f>
        <v>Southampton AC</v>
      </c>
      <c r="G31" s="114" t="str">
        <f>Dec_2025!F10</f>
        <v>M55</v>
      </c>
      <c r="K31" s="93">
        <f>Dec_2025!O10</f>
        <v>3.94</v>
      </c>
      <c r="L31" s="102" t="str">
        <f>Dec_2025!P14</f>
        <v>M00 Long</v>
      </c>
      <c r="M31" s="102">
        <f>Dec_2025!Q14</f>
        <v>1</v>
      </c>
      <c r="N31" s="102">
        <f>Dec_2025!R14</f>
        <v>5.49</v>
      </c>
      <c r="O31" s="102">
        <f>Dec_2025!S14</f>
        <v>479</v>
      </c>
      <c r="P31" s="108">
        <f>Dec_2025!T10</f>
        <v>409</v>
      </c>
    </row>
    <row r="32" spans="1:16">
      <c r="A32" s="191" t="s">
        <v>44</v>
      </c>
      <c r="B32" s="105">
        <f t="shared" si="1"/>
        <v>14</v>
      </c>
      <c r="D32" s="113" t="str">
        <f>Dec_2025!C11</f>
        <v>Mike</v>
      </c>
      <c r="E32" s="102" t="str">
        <f>Dec_2025!D11</f>
        <v>Futtit</v>
      </c>
      <c r="F32" s="102" t="str">
        <f>Dec_2025!E11</f>
        <v>Walton AC</v>
      </c>
      <c r="G32" s="114" t="str">
        <f>Dec_2025!F11</f>
        <v>M55</v>
      </c>
      <c r="K32" s="93">
        <f>Dec_2025!O11</f>
        <v>3.68</v>
      </c>
      <c r="L32" s="102" t="e">
        <f>Dec_2025!#REF!</f>
        <v>#REF!</v>
      </c>
      <c r="M32" s="102" t="e">
        <f>Dec_2025!#REF!</f>
        <v>#REF!</v>
      </c>
      <c r="N32" s="102" t="e">
        <f>Dec_2025!#REF!</f>
        <v>#REF!</v>
      </c>
      <c r="O32" s="102" t="e">
        <f>Dec_2025!#REF!</f>
        <v>#REF!</v>
      </c>
      <c r="P32" s="108">
        <f>Dec_2025!T11</f>
        <v>345</v>
      </c>
    </row>
    <row r="33" spans="1:16">
      <c r="A33" s="191" t="s">
        <v>44</v>
      </c>
      <c r="B33" s="105">
        <f t="shared" si="1"/>
        <v>1</v>
      </c>
      <c r="D33" s="113" t="str">
        <f>Dec_2025!C12</f>
        <v>Neil</v>
      </c>
      <c r="E33" s="102" t="str">
        <f>Dec_2025!D12</f>
        <v>Barton</v>
      </c>
      <c r="F33" s="102" t="str">
        <f>Dec_2025!E12</f>
        <v>BMHAC</v>
      </c>
      <c r="G33" s="114" t="str">
        <f>Dec_2025!F12</f>
        <v>M45</v>
      </c>
      <c r="K33" s="93">
        <f>Dec_2025!O12</f>
        <v>5.8</v>
      </c>
      <c r="L33" s="102" t="e">
        <f>Dec_2025!#REF!</f>
        <v>#REF!</v>
      </c>
      <c r="M33" s="102" t="e">
        <f>Dec_2025!#REF!</f>
        <v>#REF!</v>
      </c>
      <c r="N33" s="102" t="e">
        <f>Dec_2025!#REF!</f>
        <v>#REF!</v>
      </c>
      <c r="O33" s="102" t="e">
        <f>Dec_2025!#REF!</f>
        <v>#REF!</v>
      </c>
      <c r="P33" s="108">
        <f>Dec_2025!T12</f>
        <v>750</v>
      </c>
    </row>
    <row r="34" spans="1:16">
      <c r="A34" s="191" t="s">
        <v>44</v>
      </c>
      <c r="B34" s="105">
        <f t="shared" si="1"/>
        <v>5</v>
      </c>
      <c r="D34" s="113" t="str">
        <f>Dec_2025!C13</f>
        <v xml:space="preserve">Matt </v>
      </c>
      <c r="E34" s="102" t="str">
        <f>Dec_2025!D13</f>
        <v>Holloway</v>
      </c>
      <c r="F34" s="102" t="str">
        <f>Dec_2025!E13</f>
        <v>Gloucester AC</v>
      </c>
      <c r="G34" s="114" t="str">
        <f>Dec_2025!F13</f>
        <v>M45</v>
      </c>
      <c r="K34" s="93">
        <f>Dec_2025!O13</f>
        <v>4.79</v>
      </c>
      <c r="L34" s="102" t="e">
        <f>Dec_2025!#REF!</f>
        <v>#REF!</v>
      </c>
      <c r="M34" s="102" t="e">
        <f>Dec_2025!#REF!</f>
        <v>#REF!</v>
      </c>
      <c r="N34" s="102" t="e">
        <f>Dec_2025!#REF!</f>
        <v>#REF!</v>
      </c>
      <c r="O34" s="102" t="e">
        <f>Dec_2025!#REF!</f>
        <v>#REF!</v>
      </c>
      <c r="P34" s="108">
        <f>Dec_2025!T13</f>
        <v>494</v>
      </c>
    </row>
    <row r="35" spans="1:16">
      <c r="A35" s="191" t="s">
        <v>44</v>
      </c>
      <c r="B35" s="105">
        <f t="shared" si="1"/>
        <v>6</v>
      </c>
      <c r="D35" s="113" t="str">
        <f>Dec_2025!C14</f>
        <v>Kyle</v>
      </c>
      <c r="E35" s="102" t="str">
        <f>Dec_2025!D14</f>
        <v>Neal</v>
      </c>
      <c r="F35" s="102" t="str">
        <f>Dec_2025!E14</f>
        <v>Gloucester AC</v>
      </c>
      <c r="G35" s="114" t="str">
        <f>Dec_2025!F14</f>
        <v>U23</v>
      </c>
      <c r="K35" s="93">
        <f>Dec_2025!O14</f>
        <v>5.49</v>
      </c>
      <c r="L35" s="102" t="e">
        <f>Dec_2025!#REF!</f>
        <v>#REF!</v>
      </c>
      <c r="M35" s="102" t="e">
        <f>Dec_2025!#REF!</f>
        <v>#REF!</v>
      </c>
      <c r="N35" s="102" t="e">
        <f>Dec_2025!#REF!</f>
        <v>#REF!</v>
      </c>
      <c r="O35" s="102" t="e">
        <f>Dec_2025!#REF!</f>
        <v>#REF!</v>
      </c>
      <c r="P35" s="108">
        <f>Dec_2025!T14</f>
        <v>479</v>
      </c>
    </row>
    <row r="36" spans="1:16">
      <c r="A36" s="191" t="s">
        <v>44</v>
      </c>
      <c r="B36" s="105">
        <f t="shared" si="1"/>
        <v>7</v>
      </c>
      <c r="D36" s="113" t="str">
        <f>Dec_2025!C15</f>
        <v>Stephen</v>
      </c>
      <c r="E36" s="102" t="str">
        <f>Dec_2025!D15</f>
        <v>Carpenter</v>
      </c>
      <c r="F36" s="102" t="str">
        <f>Dec_2025!E15</f>
        <v>Walton AC</v>
      </c>
      <c r="G36" s="114" t="str">
        <f>Dec_2025!F15</f>
        <v>M35</v>
      </c>
      <c r="K36" s="93">
        <f>Dec_2025!O15</f>
        <v>5.2</v>
      </c>
      <c r="L36" s="102" t="str">
        <f>Dec_2025!P18</f>
        <v>W35 Long</v>
      </c>
      <c r="M36" s="102">
        <f>Dec_2025!Q18</f>
        <v>1.0323</v>
      </c>
      <c r="N36" s="102">
        <f>Dec_2025!R18</f>
        <v>3.35</v>
      </c>
      <c r="O36" s="102">
        <f>Dec_2025!S18</f>
        <v>170</v>
      </c>
      <c r="P36" s="108">
        <f>Dec_2025!T15</f>
        <v>461</v>
      </c>
    </row>
    <row r="37" spans="1:16">
      <c r="A37" s="191" t="s">
        <v>44</v>
      </c>
      <c r="B37" s="105">
        <f t="shared" si="1"/>
        <v>13</v>
      </c>
      <c r="D37" s="113" t="str">
        <f>Dec_2025!C16</f>
        <v xml:space="preserve">Robert </v>
      </c>
      <c r="E37" s="102" t="str">
        <f>Dec_2025!D16</f>
        <v>Smith</v>
      </c>
      <c r="F37" s="102" t="str">
        <f>Dec_2025!E16</f>
        <v>Walton AC</v>
      </c>
      <c r="G37" s="114" t="str">
        <f>Dec_2025!F16</f>
        <v>M35</v>
      </c>
      <c r="K37" s="93">
        <f>Dec_2025!O16</f>
        <v>4.8499999999999996</v>
      </c>
      <c r="L37" s="102" t="str">
        <f>Dec_2025!P19</f>
        <v>M35 Long</v>
      </c>
      <c r="M37" s="102">
        <f>Dec_2025!Q19</f>
        <v>1.0385</v>
      </c>
      <c r="N37" s="102">
        <f>Dec_2025!R19</f>
        <v>5.14</v>
      </c>
      <c r="O37" s="102">
        <f>Dec_2025!S19</f>
        <v>409</v>
      </c>
      <c r="P37" s="108">
        <f>Dec_2025!T16</f>
        <v>388</v>
      </c>
    </row>
    <row r="38" spans="1:16">
      <c r="A38" s="191" t="s">
        <v>44</v>
      </c>
      <c r="B38" s="105">
        <f t="shared" si="1"/>
        <v>3</v>
      </c>
      <c r="D38" s="113" t="str">
        <f>Dec_2025!C17</f>
        <v>Jake</v>
      </c>
      <c r="E38" s="102" t="str">
        <f>Dec_2025!D17</f>
        <v>Taylor</v>
      </c>
      <c r="F38" s="102" t="str">
        <f>Dec_2025!E17</f>
        <v>Herne Hill Harriers</v>
      </c>
      <c r="G38" s="114" t="str">
        <f>Dec_2025!F17</f>
        <v>SM</v>
      </c>
      <c r="K38" s="93">
        <f>Dec_2025!O17</f>
        <v>5.85</v>
      </c>
      <c r="L38" s="102" t="str">
        <f>Dec_2025!P20</f>
        <v>M50 Long</v>
      </c>
      <c r="M38" s="102">
        <f>Dec_2025!Q20</f>
        <v>1.2299</v>
      </c>
      <c r="N38" s="102">
        <f>Dec_2025!R20</f>
        <v>3.89</v>
      </c>
      <c r="O38" s="102">
        <f>Dec_2025!S20</f>
        <v>188</v>
      </c>
      <c r="P38" s="108">
        <f>Dec_2025!T17</f>
        <v>554</v>
      </c>
    </row>
    <row r="39" spans="1:16">
      <c r="A39" s="191" t="s">
        <v>44</v>
      </c>
      <c r="B39" s="285">
        <f t="shared" si="1"/>
        <v>18</v>
      </c>
      <c r="C39" s="286"/>
      <c r="D39" s="287" t="str">
        <f>Dec_2025!C18</f>
        <v>Stef</v>
      </c>
      <c r="E39" s="244" t="str">
        <f>Dec_2025!D18</f>
        <v>Bazylkiewicz</v>
      </c>
      <c r="F39" s="244" t="str">
        <f>Dec_2025!E18</f>
        <v>Radley AC</v>
      </c>
      <c r="G39" s="281" t="str">
        <f>Dec_2025!F18</f>
        <v>W35</v>
      </c>
      <c r="H39" s="165"/>
      <c r="K39" s="93">
        <f>Dec_2025!O18</f>
        <v>3.25</v>
      </c>
      <c r="L39" s="102" t="e">
        <f>Dec_2025!#REF!</f>
        <v>#REF!</v>
      </c>
      <c r="M39" s="102" t="e">
        <f>Dec_2025!#REF!</f>
        <v>#REF!</v>
      </c>
      <c r="N39" s="102" t="e">
        <f>Dec_2025!#REF!</f>
        <v>#REF!</v>
      </c>
      <c r="O39" s="102" t="e">
        <f>Dec_2025!#REF!</f>
        <v>#REF!</v>
      </c>
      <c r="P39" s="282">
        <f>Dec_2025!T18</f>
        <v>170</v>
      </c>
    </row>
    <row r="40" spans="1:16">
      <c r="A40" s="191" t="s">
        <v>44</v>
      </c>
      <c r="B40" s="105">
        <f t="shared" si="1"/>
        <v>11</v>
      </c>
      <c r="D40" s="113" t="str">
        <f>Dec_2025!C19</f>
        <v>Mark</v>
      </c>
      <c r="E40" s="102" t="str">
        <f>Dec_2025!D19</f>
        <v>Andrews</v>
      </c>
      <c r="F40" s="102" t="str">
        <f>Dec_2025!E19</f>
        <v>Hercules Wimbledon AC</v>
      </c>
      <c r="G40" s="114" t="str">
        <f>Dec_2025!F19</f>
        <v>M35</v>
      </c>
      <c r="K40" s="93">
        <f>Dec_2025!O19</f>
        <v>4.95</v>
      </c>
      <c r="L40" s="102" t="e">
        <f>Dec_2025!#REF!</f>
        <v>#REF!</v>
      </c>
      <c r="M40" s="102" t="e">
        <f>Dec_2025!#REF!</f>
        <v>#REF!</v>
      </c>
      <c r="N40" s="102" t="e">
        <f>Dec_2025!#REF!</f>
        <v>#REF!</v>
      </c>
      <c r="O40" s="102" t="e">
        <f>Dec_2025!#REF!</f>
        <v>#REF!</v>
      </c>
      <c r="P40" s="108">
        <f>Dec_2025!T19</f>
        <v>409</v>
      </c>
    </row>
    <row r="41" spans="1:16" ht="14.25" thickBot="1">
      <c r="A41" s="191" t="s">
        <v>44</v>
      </c>
      <c r="B41" s="105">
        <f t="shared" si="1"/>
        <v>17</v>
      </c>
      <c r="D41" s="113" t="str">
        <f>Dec_2025!C20</f>
        <v>Martin</v>
      </c>
      <c r="E41" s="102" t="str">
        <f>Dec_2025!D20</f>
        <v>Willis</v>
      </c>
      <c r="F41" s="102" t="str">
        <f>Dec_2025!E20</f>
        <v>Walton AC</v>
      </c>
      <c r="G41" s="114" t="str">
        <f>Dec_2025!F20</f>
        <v>M50</v>
      </c>
      <c r="K41" s="93">
        <f>Dec_2025!O20</f>
        <v>3.17</v>
      </c>
      <c r="L41" s="102" t="e">
        <f>Dec_2025!#REF!</f>
        <v>#REF!</v>
      </c>
      <c r="M41" s="102" t="e">
        <f>Dec_2025!#REF!</f>
        <v>#REF!</v>
      </c>
      <c r="N41" s="102" t="e">
        <f>Dec_2025!#REF!</f>
        <v>#REF!</v>
      </c>
      <c r="O41" s="102" t="e">
        <f>Dec_2025!#REF!</f>
        <v>#REF!</v>
      </c>
      <c r="P41" s="108">
        <f>Dec_2025!T20</f>
        <v>188</v>
      </c>
    </row>
    <row r="42" spans="1:16">
      <c r="A42" s="191" t="s">
        <v>47</v>
      </c>
      <c r="B42" s="161">
        <f t="shared" ref="B42:B59" si="2">RANK(P42,P$42:P$59,0)</f>
        <v>14</v>
      </c>
      <c r="D42" s="156" t="str">
        <f>Dec_2025!C3</f>
        <v>Andy</v>
      </c>
      <c r="E42" s="157" t="str">
        <f>Dec_2025!D3</f>
        <v>Smerdon</v>
      </c>
      <c r="F42" s="157" t="str">
        <f>Dec_2025!E3</f>
        <v>Fleet &amp; Crookham AC</v>
      </c>
      <c r="G42" s="158" t="str">
        <f>Dec_2025!F3</f>
        <v>M60</v>
      </c>
      <c r="K42" s="92">
        <f>Dec_2025!U3</f>
        <v>6.78</v>
      </c>
      <c r="L42" s="157" t="str">
        <f>Dec_2025!V6</f>
        <v>M60 Shot</v>
      </c>
      <c r="M42" s="157">
        <f>Dec_2025!W6</f>
        <v>1.2252000000000001</v>
      </c>
      <c r="N42" s="157">
        <f>Dec_2025!X6</f>
        <v>8.19</v>
      </c>
      <c r="O42" s="157">
        <f>Dec_2025!Y6</f>
        <v>378</v>
      </c>
      <c r="P42" s="159">
        <f>Dec_2025!Z3</f>
        <v>384</v>
      </c>
    </row>
    <row r="43" spans="1:16">
      <c r="A43" s="191" t="s">
        <v>47</v>
      </c>
      <c r="B43" s="105">
        <f t="shared" si="2"/>
        <v>3</v>
      </c>
      <c r="D43" s="113" t="str">
        <f>Dec_2025!C4</f>
        <v>Josh</v>
      </c>
      <c r="E43" s="102" t="str">
        <f>Dec_2025!D4</f>
        <v>Strudwick</v>
      </c>
      <c r="F43" s="102" t="str">
        <f>Dec_2025!E4</f>
        <v>BMHAC</v>
      </c>
      <c r="G43" s="114" t="str">
        <f>Dec_2025!F4</f>
        <v>SM</v>
      </c>
      <c r="K43" s="93">
        <f>Dec_2025!U4</f>
        <v>10.55</v>
      </c>
      <c r="L43" s="102" t="str">
        <f>Dec_2025!V7</f>
        <v>M60 Shot</v>
      </c>
      <c r="M43" s="102">
        <f>Dec_2025!W7</f>
        <v>1.2252000000000001</v>
      </c>
      <c r="N43" s="102">
        <f>Dec_2025!X7</f>
        <v>9.4700000000000006</v>
      </c>
      <c r="O43" s="102">
        <f>Dec_2025!Y7</f>
        <v>454</v>
      </c>
      <c r="P43" s="108">
        <f>Dec_2025!Z4</f>
        <v>519</v>
      </c>
    </row>
    <row r="44" spans="1:16">
      <c r="A44" s="191" t="s">
        <v>47</v>
      </c>
      <c r="B44" s="105">
        <f t="shared" si="2"/>
        <v>6</v>
      </c>
      <c r="D44" s="113" t="str">
        <f>Dec_2025!C5</f>
        <v>Mark</v>
      </c>
      <c r="E44" s="102" t="str">
        <f>Dec_2025!D5</f>
        <v>Andrews</v>
      </c>
      <c r="F44" s="102" t="str">
        <f>Dec_2025!E5</f>
        <v>Hercules Wimbledon AC</v>
      </c>
      <c r="G44" s="114" t="str">
        <f>Dec_2025!F5</f>
        <v>M35</v>
      </c>
      <c r="K44" s="93">
        <f>Dec_2025!U5</f>
        <v>9.67</v>
      </c>
      <c r="L44" s="102" t="str">
        <f>Dec_2025!V8</f>
        <v>M60 Shot</v>
      </c>
      <c r="M44" s="102">
        <f>Dec_2025!W8</f>
        <v>1.2252000000000001</v>
      </c>
      <c r="N44" s="102">
        <f>Dec_2025!X8</f>
        <v>10.61</v>
      </c>
      <c r="O44" s="102">
        <f>Dec_2025!Y8</f>
        <v>522</v>
      </c>
      <c r="P44" s="108">
        <f>Dec_2025!Z5</f>
        <v>492</v>
      </c>
    </row>
    <row r="45" spans="1:16">
      <c r="A45" s="191" t="s">
        <v>47</v>
      </c>
      <c r="B45" s="105">
        <f t="shared" si="2"/>
        <v>15</v>
      </c>
      <c r="D45" s="113" t="str">
        <f>Dec_2025!C6</f>
        <v>Peter</v>
      </c>
      <c r="E45" s="102" t="str">
        <f>Dec_2025!D6</f>
        <v>Costley</v>
      </c>
      <c r="F45" s="102" t="str">
        <f>Dec_2025!E6</f>
        <v>Southampton AC</v>
      </c>
      <c r="G45" s="114" t="str">
        <f>Dec_2025!F6</f>
        <v>M60</v>
      </c>
      <c r="K45" s="93">
        <f>Dec_2025!U6</f>
        <v>6.69</v>
      </c>
      <c r="L45" s="102" t="str">
        <f>Dec_2025!V9</f>
        <v>M45 Shot</v>
      </c>
      <c r="M45" s="102">
        <f>Dec_2025!W9</f>
        <v>1.1867000000000001</v>
      </c>
      <c r="N45" s="102">
        <f>Dec_2025!X9</f>
        <v>10.53</v>
      </c>
      <c r="O45" s="102">
        <f>Dec_2025!Y9</f>
        <v>518</v>
      </c>
      <c r="P45" s="108">
        <f>Dec_2025!Z6</f>
        <v>378</v>
      </c>
    </row>
    <row r="46" spans="1:16">
      <c r="A46" s="191" t="s">
        <v>47</v>
      </c>
      <c r="B46" s="105">
        <f t="shared" si="2"/>
        <v>8</v>
      </c>
      <c r="D46" s="113" t="str">
        <f>Dec_2025!C7</f>
        <v>Paul</v>
      </c>
      <c r="E46" s="102" t="str">
        <f>Dec_2025!D7</f>
        <v>Yeoman</v>
      </c>
      <c r="F46" s="102" t="str">
        <f>Dec_2025!E7</f>
        <v>Newport Harriers AC</v>
      </c>
      <c r="G46" s="114" t="str">
        <f>Dec_2025!F7</f>
        <v>M60</v>
      </c>
      <c r="K46" s="93">
        <f>Dec_2025!U7</f>
        <v>7.73</v>
      </c>
      <c r="L46" s="102" t="str">
        <f>Dec_2025!V10</f>
        <v>M55 Shot</v>
      </c>
      <c r="M46" s="102">
        <f>Dec_2025!W10</f>
        <v>1.242</v>
      </c>
      <c r="N46" s="102">
        <f>Dec_2025!X10</f>
        <v>8.89</v>
      </c>
      <c r="O46" s="102">
        <f>Dec_2025!Y10</f>
        <v>419</v>
      </c>
      <c r="P46" s="108">
        <f>Dec_2025!Z7</f>
        <v>454</v>
      </c>
    </row>
    <row r="47" spans="1:16">
      <c r="A47" s="191" t="s">
        <v>47</v>
      </c>
      <c r="B47" s="105">
        <f t="shared" si="2"/>
        <v>2</v>
      </c>
      <c r="D47" s="113" t="str">
        <f>Dec_2025!C8</f>
        <v>Andy</v>
      </c>
      <c r="E47" s="102" t="str">
        <f>Dec_2025!D8</f>
        <v>Waddington</v>
      </c>
      <c r="F47" s="102" t="str">
        <f>Dec_2025!E8</f>
        <v>BMHAC</v>
      </c>
      <c r="G47" s="114" t="str">
        <f>Dec_2025!F8</f>
        <v>M60</v>
      </c>
      <c r="K47" s="93">
        <f>Dec_2025!U8</f>
        <v>8.66</v>
      </c>
      <c r="L47" s="102" t="str">
        <f>Dec_2025!V11</f>
        <v>M55 Shot</v>
      </c>
      <c r="M47" s="102">
        <f>Dec_2025!W11</f>
        <v>1.242</v>
      </c>
      <c r="N47" s="102">
        <f>Dec_2025!X11</f>
        <v>9.2900000000000009</v>
      </c>
      <c r="O47" s="102">
        <f>Dec_2025!Y11</f>
        <v>443</v>
      </c>
      <c r="P47" s="108">
        <f>Dec_2025!Z8</f>
        <v>522</v>
      </c>
    </row>
    <row r="48" spans="1:16">
      <c r="A48" s="191" t="s">
        <v>47</v>
      </c>
      <c r="B48" s="105">
        <f t="shared" si="2"/>
        <v>4</v>
      </c>
      <c r="D48" s="113" t="str">
        <f>Dec_2025!C9</f>
        <v>John</v>
      </c>
      <c r="E48" s="102" t="str">
        <f>Dec_2025!D9</f>
        <v>Bowden</v>
      </c>
      <c r="F48" s="102" t="str">
        <f>Dec_2025!E9</f>
        <v>Charnwood</v>
      </c>
      <c r="G48" s="114" t="str">
        <f>Dec_2025!F9</f>
        <v>M45</v>
      </c>
      <c r="K48" s="93">
        <f>Dec_2025!U9</f>
        <v>8.8800000000000008</v>
      </c>
      <c r="L48" s="102" t="str">
        <f>Dec_2025!V13</f>
        <v>M45 Shot</v>
      </c>
      <c r="M48" s="102">
        <f>Dec_2025!W13</f>
        <v>1.1867000000000001</v>
      </c>
      <c r="N48" s="102">
        <f>Dec_2025!X13</f>
        <v>9.86</v>
      </c>
      <c r="O48" s="102">
        <f>Dec_2025!Y13</f>
        <v>477</v>
      </c>
      <c r="P48" s="108">
        <f>Dec_2025!Z9</f>
        <v>518</v>
      </c>
    </row>
    <row r="49" spans="1:16">
      <c r="A49" s="191" t="s">
        <v>47</v>
      </c>
      <c r="B49" s="105">
        <f t="shared" si="2"/>
        <v>11</v>
      </c>
      <c r="D49" s="113" t="str">
        <f>Dec_2025!C10</f>
        <v>Derek</v>
      </c>
      <c r="E49" s="102" t="str">
        <f>Dec_2025!D10</f>
        <v>Warn</v>
      </c>
      <c r="F49" s="102" t="str">
        <f>Dec_2025!E10</f>
        <v>Southampton AC</v>
      </c>
      <c r="G49" s="114" t="str">
        <f>Dec_2025!F10</f>
        <v>M55</v>
      </c>
      <c r="K49" s="93">
        <f>Dec_2025!U10</f>
        <v>7.16</v>
      </c>
      <c r="L49" s="102" t="str">
        <f>Dec_2025!V14</f>
        <v>M00 Shot</v>
      </c>
      <c r="M49" s="102">
        <f>Dec_2025!W14</f>
        <v>1</v>
      </c>
      <c r="N49" s="102">
        <f>Dec_2025!X14</f>
        <v>7.94</v>
      </c>
      <c r="O49" s="102">
        <f>Dec_2025!Y14</f>
        <v>363</v>
      </c>
      <c r="P49" s="108">
        <f>Dec_2025!Z10</f>
        <v>419</v>
      </c>
    </row>
    <row r="50" spans="1:16">
      <c r="A50" s="191" t="s">
        <v>47</v>
      </c>
      <c r="B50" s="105">
        <f t="shared" si="2"/>
        <v>10</v>
      </c>
      <c r="D50" s="113" t="str">
        <f>Dec_2025!C11</f>
        <v>Mike</v>
      </c>
      <c r="E50" s="102" t="str">
        <f>Dec_2025!D11</f>
        <v>Futtit</v>
      </c>
      <c r="F50" s="102" t="str">
        <f>Dec_2025!E11</f>
        <v>Walton AC</v>
      </c>
      <c r="G50" s="114" t="str">
        <f>Dec_2025!F11</f>
        <v>M55</v>
      </c>
      <c r="K50" s="93">
        <f>Dec_2025!U11</f>
        <v>7.48</v>
      </c>
      <c r="L50" s="102" t="e">
        <f>Dec_2025!#REF!</f>
        <v>#REF!</v>
      </c>
      <c r="M50" s="102" t="e">
        <f>Dec_2025!#REF!</f>
        <v>#REF!</v>
      </c>
      <c r="N50" s="102" t="e">
        <f>Dec_2025!#REF!</f>
        <v>#REF!</v>
      </c>
      <c r="O50" s="102" t="e">
        <f>Dec_2025!#REF!</f>
        <v>#REF!</v>
      </c>
      <c r="P50" s="108">
        <f>Dec_2025!Z11</f>
        <v>443</v>
      </c>
    </row>
    <row r="51" spans="1:16">
      <c r="A51" s="191" t="s">
        <v>47</v>
      </c>
      <c r="B51" s="105">
        <f t="shared" si="2"/>
        <v>11</v>
      </c>
      <c r="D51" s="113" t="str">
        <f>Dec_2025!C12</f>
        <v>Neil</v>
      </c>
      <c r="E51" s="102" t="str">
        <f>Dec_2025!D12</f>
        <v>Barton</v>
      </c>
      <c r="F51" s="102" t="str">
        <f>Dec_2025!E12</f>
        <v>BMHAC</v>
      </c>
      <c r="G51" s="114" t="str">
        <f>Dec_2025!F12</f>
        <v>M45</v>
      </c>
      <c r="K51" s="93">
        <f>Dec_2025!U12</f>
        <v>7.49</v>
      </c>
      <c r="L51" s="102" t="e">
        <f>Dec_2025!#REF!</f>
        <v>#REF!</v>
      </c>
      <c r="M51" s="102" t="e">
        <f>Dec_2025!#REF!</f>
        <v>#REF!</v>
      </c>
      <c r="N51" s="102" t="e">
        <f>Dec_2025!#REF!</f>
        <v>#REF!</v>
      </c>
      <c r="O51" s="102" t="e">
        <f>Dec_2025!#REF!</f>
        <v>#REF!</v>
      </c>
      <c r="P51" s="108">
        <f>Dec_2025!Z12</f>
        <v>419</v>
      </c>
    </row>
    <row r="52" spans="1:16">
      <c r="A52" s="191" t="s">
        <v>47</v>
      </c>
      <c r="B52" s="105">
        <f t="shared" si="2"/>
        <v>7</v>
      </c>
      <c r="D52" s="113" t="str">
        <f>Dec_2025!C13</f>
        <v xml:space="preserve">Matt </v>
      </c>
      <c r="E52" s="102" t="str">
        <f>Dec_2025!D13</f>
        <v>Holloway</v>
      </c>
      <c r="F52" s="102" t="str">
        <f>Dec_2025!E13</f>
        <v>Gloucester AC</v>
      </c>
      <c r="G52" s="114" t="str">
        <f>Dec_2025!F13</f>
        <v>M45</v>
      </c>
      <c r="K52" s="93">
        <f>Dec_2025!U13</f>
        <v>8.31</v>
      </c>
      <c r="L52" s="102" t="e">
        <f>Dec_2025!#REF!</f>
        <v>#REF!</v>
      </c>
      <c r="M52" s="102" t="e">
        <f>Dec_2025!#REF!</f>
        <v>#REF!</v>
      </c>
      <c r="N52" s="102" t="e">
        <f>Dec_2025!#REF!</f>
        <v>#REF!</v>
      </c>
      <c r="O52" s="102" t="e">
        <f>Dec_2025!#REF!</f>
        <v>#REF!</v>
      </c>
      <c r="P52" s="108">
        <f>Dec_2025!Z13</f>
        <v>477</v>
      </c>
    </row>
    <row r="53" spans="1:16">
      <c r="A53" s="191" t="s">
        <v>47</v>
      </c>
      <c r="B53" s="105">
        <f t="shared" si="2"/>
        <v>16</v>
      </c>
      <c r="D53" s="113" t="str">
        <f>Dec_2025!C14</f>
        <v>Kyle</v>
      </c>
      <c r="E53" s="102" t="str">
        <f>Dec_2025!D14</f>
        <v>Neal</v>
      </c>
      <c r="F53" s="102" t="str">
        <f>Dec_2025!E14</f>
        <v>Gloucester AC</v>
      </c>
      <c r="G53" s="114" t="str">
        <f>Dec_2025!F14</f>
        <v>U23</v>
      </c>
      <c r="K53" s="93">
        <f>Dec_2025!U14</f>
        <v>7.94</v>
      </c>
      <c r="L53" s="102" t="e">
        <f>Dec_2025!#REF!</f>
        <v>#REF!</v>
      </c>
      <c r="M53" s="102" t="e">
        <f>Dec_2025!#REF!</f>
        <v>#REF!</v>
      </c>
      <c r="N53" s="102" t="e">
        <f>Dec_2025!#REF!</f>
        <v>#REF!</v>
      </c>
      <c r="O53" s="102" t="e">
        <f>Dec_2025!#REF!</f>
        <v>#REF!</v>
      </c>
      <c r="P53" s="108">
        <f>Dec_2025!Z14</f>
        <v>363</v>
      </c>
    </row>
    <row r="54" spans="1:16">
      <c r="A54" s="191" t="s">
        <v>47</v>
      </c>
      <c r="B54" s="105">
        <f t="shared" si="2"/>
        <v>13</v>
      </c>
      <c r="D54" s="113" t="str">
        <f>Dec_2025!C15</f>
        <v>Stephen</v>
      </c>
      <c r="E54" s="102" t="str">
        <f>Dec_2025!D15</f>
        <v>Carpenter</v>
      </c>
      <c r="F54" s="102" t="str">
        <f>Dec_2025!E15</f>
        <v>Walton AC</v>
      </c>
      <c r="G54" s="114" t="str">
        <f>Dec_2025!F15</f>
        <v>M35</v>
      </c>
      <c r="K54" s="93">
        <f>Dec_2025!U15</f>
        <v>8.16</v>
      </c>
      <c r="L54" s="102" t="str">
        <f>Dec_2025!V18</f>
        <v>W35 Shot</v>
      </c>
      <c r="M54" s="102">
        <f>Dec_2025!W18</f>
        <v>1.0367999999999999</v>
      </c>
      <c r="N54" s="102">
        <f>Dec_2025!X18</f>
        <v>5.92</v>
      </c>
      <c r="O54" s="102">
        <f>Dec_2025!Y18</f>
        <v>266</v>
      </c>
      <c r="P54" s="108">
        <f>Dec_2025!Z15</f>
        <v>398</v>
      </c>
    </row>
    <row r="55" spans="1:16">
      <c r="A55" s="191" t="s">
        <v>47</v>
      </c>
      <c r="B55" s="105">
        <f t="shared" si="2"/>
        <v>17</v>
      </c>
      <c r="D55" s="113" t="str">
        <f>Dec_2025!C16</f>
        <v xml:space="preserve">Robert </v>
      </c>
      <c r="E55" s="102" t="str">
        <f>Dec_2025!D16</f>
        <v>Smith</v>
      </c>
      <c r="F55" s="102" t="str">
        <f>Dec_2025!E16</f>
        <v>Walton AC</v>
      </c>
      <c r="G55" s="114" t="str">
        <f>Dec_2025!F16</f>
        <v>M35</v>
      </c>
      <c r="K55" s="93">
        <f>Dec_2025!U16</f>
        <v>6.57</v>
      </c>
      <c r="L55" s="102" t="str">
        <f>Dec_2025!V19</f>
        <v>M35 Shot</v>
      </c>
      <c r="M55" s="102">
        <f>Dec_2025!W19</f>
        <v>1.0462</v>
      </c>
      <c r="N55" s="102">
        <f>Dec_2025!X19</f>
        <v>10.52</v>
      </c>
      <c r="O55" s="102">
        <f>Dec_2025!Y19</f>
        <v>517</v>
      </c>
      <c r="P55" s="108">
        <f>Dec_2025!Z16</f>
        <v>300</v>
      </c>
    </row>
    <row r="56" spans="1:16">
      <c r="A56" s="191" t="s">
        <v>47</v>
      </c>
      <c r="B56" s="105">
        <f t="shared" si="2"/>
        <v>1</v>
      </c>
      <c r="D56" s="113" t="str">
        <f>Dec_2025!C17</f>
        <v>Jake</v>
      </c>
      <c r="E56" s="102" t="str">
        <f>Dec_2025!D17</f>
        <v>Taylor</v>
      </c>
      <c r="F56" s="102" t="str">
        <f>Dec_2025!E17</f>
        <v>Herne Hill Harriers</v>
      </c>
      <c r="G56" s="114" t="str">
        <f>Dec_2025!F17</f>
        <v>SM</v>
      </c>
      <c r="K56" s="93">
        <f>Dec_2025!U17</f>
        <v>12</v>
      </c>
      <c r="L56" s="102" t="str">
        <f>Dec_2025!V20</f>
        <v>M50 Shot</v>
      </c>
      <c r="M56" s="102">
        <f>Dec_2025!W20</f>
        <v>1.1551</v>
      </c>
      <c r="N56" s="102">
        <f>Dec_2025!X20</f>
        <v>9.4600000000000009</v>
      </c>
      <c r="O56" s="102">
        <f>Dec_2025!Y20</f>
        <v>453</v>
      </c>
      <c r="P56" s="108">
        <f>Dec_2025!Z17</f>
        <v>606</v>
      </c>
    </row>
    <row r="57" spans="1:16">
      <c r="A57" s="191" t="s">
        <v>47</v>
      </c>
      <c r="B57" s="285">
        <f t="shared" si="2"/>
        <v>18</v>
      </c>
      <c r="C57" s="286"/>
      <c r="D57" s="287" t="str">
        <f>Dec_2025!C18</f>
        <v>Stef</v>
      </c>
      <c r="E57" s="244" t="str">
        <f>Dec_2025!D18</f>
        <v>Bazylkiewicz</v>
      </c>
      <c r="F57" s="244" t="str">
        <f>Dec_2025!E18</f>
        <v>Radley AC</v>
      </c>
      <c r="G57" s="281" t="str">
        <f>Dec_2025!F18</f>
        <v>W35</v>
      </c>
      <c r="H57" s="165"/>
      <c r="K57" s="93">
        <f>Dec_2025!U18</f>
        <v>5.71</v>
      </c>
      <c r="L57" s="102" t="e">
        <f>Dec_2025!#REF!</f>
        <v>#REF!</v>
      </c>
      <c r="M57" s="102" t="e">
        <f>Dec_2025!#REF!</f>
        <v>#REF!</v>
      </c>
      <c r="N57" s="102" t="e">
        <f>Dec_2025!#REF!</f>
        <v>#REF!</v>
      </c>
      <c r="O57" s="102" t="e">
        <f>Dec_2025!#REF!</f>
        <v>#REF!</v>
      </c>
      <c r="P57" s="282">
        <f>Dec_2025!Z18</f>
        <v>266</v>
      </c>
    </row>
    <row r="58" spans="1:16">
      <c r="A58" s="191" t="s">
        <v>47</v>
      </c>
      <c r="B58" s="105">
        <f t="shared" si="2"/>
        <v>5</v>
      </c>
      <c r="D58" s="113" t="str">
        <f>Dec_2025!C19</f>
        <v>Mark</v>
      </c>
      <c r="E58" s="102" t="str">
        <f>Dec_2025!D19</f>
        <v>Andrews</v>
      </c>
      <c r="F58" s="102" t="str">
        <f>Dec_2025!E19</f>
        <v>Hercules Wimbledon AC</v>
      </c>
      <c r="G58" s="114" t="str">
        <f>Dec_2025!F19</f>
        <v>M35</v>
      </c>
      <c r="K58" s="93">
        <f>Dec_2025!U19</f>
        <v>10.06</v>
      </c>
      <c r="L58" s="102" t="e">
        <f>Dec_2025!#REF!</f>
        <v>#REF!</v>
      </c>
      <c r="M58" s="102" t="e">
        <f>Dec_2025!#REF!</f>
        <v>#REF!</v>
      </c>
      <c r="N58" s="102" t="e">
        <f>Dec_2025!#REF!</f>
        <v>#REF!</v>
      </c>
      <c r="O58" s="102" t="e">
        <f>Dec_2025!#REF!</f>
        <v>#REF!</v>
      </c>
      <c r="P58" s="108">
        <f>Dec_2025!Z19</f>
        <v>517</v>
      </c>
    </row>
    <row r="59" spans="1:16" ht="14.25" thickBot="1">
      <c r="A59" s="191" t="s">
        <v>47</v>
      </c>
      <c r="B59" s="105">
        <f t="shared" si="2"/>
        <v>9</v>
      </c>
      <c r="D59" s="113" t="str">
        <f>Dec_2025!C20</f>
        <v>Martin</v>
      </c>
      <c r="E59" s="102" t="str">
        <f>Dec_2025!D20</f>
        <v>Willis</v>
      </c>
      <c r="F59" s="102" t="str">
        <f>Dec_2025!E20</f>
        <v>Walton AC</v>
      </c>
      <c r="G59" s="114" t="str">
        <f>Dec_2025!F20</f>
        <v>M50</v>
      </c>
      <c r="K59" s="93">
        <f>Dec_2025!U20</f>
        <v>8.19</v>
      </c>
      <c r="L59" s="102" t="e">
        <f>Dec_2025!#REF!</f>
        <v>#REF!</v>
      </c>
      <c r="M59" s="102" t="e">
        <f>Dec_2025!#REF!</f>
        <v>#REF!</v>
      </c>
      <c r="N59" s="102" t="e">
        <f>Dec_2025!#REF!</f>
        <v>#REF!</v>
      </c>
      <c r="O59" s="102" t="e">
        <f>Dec_2025!#REF!</f>
        <v>#REF!</v>
      </c>
      <c r="P59" s="108">
        <f>Dec_2025!Z20</f>
        <v>453</v>
      </c>
    </row>
    <row r="60" spans="1:16">
      <c r="A60" s="191" t="s">
        <v>42</v>
      </c>
      <c r="B60" s="161">
        <f t="shared" ref="B60:B77" si="3">RANK(P60,P$60:P$77,0)</f>
        <v>7</v>
      </c>
      <c r="D60" s="156" t="str">
        <f>Dec_2025!C3</f>
        <v>Andy</v>
      </c>
      <c r="E60" s="157" t="str">
        <f>Dec_2025!D3</f>
        <v>Smerdon</v>
      </c>
      <c r="F60" s="157" t="str">
        <f>Dec_2025!E3</f>
        <v>Fleet &amp; Crookham AC</v>
      </c>
      <c r="G60" s="158" t="str">
        <f>Dec_2025!F3</f>
        <v>M60</v>
      </c>
      <c r="K60" s="92">
        <f>Dec_2025!AA3</f>
        <v>1.25</v>
      </c>
      <c r="L60" s="157" t="str">
        <f>Dec_2025!AB6</f>
        <v>M60 High</v>
      </c>
      <c r="M60" s="157">
        <f>Dec_2025!AC6</f>
        <v>1.2981</v>
      </c>
      <c r="N60" s="157">
        <f>Dec_2025!AD6</f>
        <v>1.5</v>
      </c>
      <c r="O60" s="157">
        <f>Dec_2025!AE6</f>
        <v>389</v>
      </c>
      <c r="P60" s="159">
        <f>Dec_2025!AF3</f>
        <v>480</v>
      </c>
    </row>
    <row r="61" spans="1:16">
      <c r="A61" s="191" t="s">
        <v>42</v>
      </c>
      <c r="B61" s="105">
        <f t="shared" si="3"/>
        <v>14</v>
      </c>
      <c r="D61" s="113" t="str">
        <f>Dec_2025!C4</f>
        <v>Josh</v>
      </c>
      <c r="E61" s="102" t="str">
        <f>Dec_2025!D4</f>
        <v>Strudwick</v>
      </c>
      <c r="F61" s="102" t="str">
        <f>Dec_2025!E4</f>
        <v>BMHAC</v>
      </c>
      <c r="G61" s="114" t="str">
        <f>Dec_2025!F4</f>
        <v>SM</v>
      </c>
      <c r="K61" s="93">
        <f>Dec_2025!AA4</f>
        <v>1.49</v>
      </c>
      <c r="L61" s="102" t="str">
        <f>Dec_2025!AB7</f>
        <v>M60 High</v>
      </c>
      <c r="M61" s="102">
        <f>Dec_2025!AC7</f>
        <v>1.2981</v>
      </c>
      <c r="N61" s="102">
        <f>Dec_2025!AD7</f>
        <v>1.6600000000000001</v>
      </c>
      <c r="O61" s="102">
        <f>Dec_2025!AE7</f>
        <v>512</v>
      </c>
      <c r="P61" s="108">
        <f>Dec_2025!AF4</f>
        <v>381</v>
      </c>
    </row>
    <row r="62" spans="1:16">
      <c r="A62" s="191" t="s">
        <v>42</v>
      </c>
      <c r="B62" s="105">
        <f t="shared" si="3"/>
        <v>9</v>
      </c>
      <c r="D62" s="113" t="str">
        <f>Dec_2025!C5</f>
        <v>Mark</v>
      </c>
      <c r="E62" s="102" t="str">
        <f>Dec_2025!D5</f>
        <v>Andrews</v>
      </c>
      <c r="F62" s="102" t="str">
        <f>Dec_2025!E5</f>
        <v>Hercules Wimbledon AC</v>
      </c>
      <c r="G62" s="114" t="str">
        <f>Dec_2025!F5</f>
        <v>M35</v>
      </c>
      <c r="K62" s="93">
        <f>Dec_2025!AA5</f>
        <v>1.55</v>
      </c>
      <c r="L62" s="102" t="str">
        <f>Dec_2025!AB8</f>
        <v>M60 High</v>
      </c>
      <c r="M62" s="102">
        <f>Dec_2025!AC8</f>
        <v>1.2981</v>
      </c>
      <c r="N62" s="102">
        <f>Dec_2025!AD8</f>
        <v>1.97</v>
      </c>
      <c r="O62" s="102">
        <f>Dec_2025!AE8</f>
        <v>776</v>
      </c>
      <c r="P62" s="108">
        <f>Dec_2025!AF5</f>
        <v>441</v>
      </c>
    </row>
    <row r="63" spans="1:16">
      <c r="A63" s="191" t="s">
        <v>42</v>
      </c>
      <c r="B63" s="105">
        <f t="shared" si="3"/>
        <v>13</v>
      </c>
      <c r="D63" s="113" t="str">
        <f>Dec_2025!C6</f>
        <v>Peter</v>
      </c>
      <c r="E63" s="102" t="str">
        <f>Dec_2025!D6</f>
        <v>Costley</v>
      </c>
      <c r="F63" s="102" t="str">
        <f>Dec_2025!E6</f>
        <v>Southampton AC</v>
      </c>
      <c r="G63" s="114" t="str">
        <f>Dec_2025!F6</f>
        <v>M60</v>
      </c>
      <c r="K63" s="93">
        <f>Dec_2025!AA6</f>
        <v>1.1599999999999999</v>
      </c>
      <c r="L63" s="102" t="str">
        <f>Dec_2025!AB9</f>
        <v>M45 High</v>
      </c>
      <c r="M63" s="102">
        <f>Dec_2025!AC9</f>
        <v>1.1158999999999999</v>
      </c>
      <c r="N63" s="102">
        <f>Dec_2025!AD9</f>
        <v>1.62</v>
      </c>
      <c r="O63" s="102">
        <f>Dec_2025!AE9</f>
        <v>480</v>
      </c>
      <c r="P63" s="108">
        <f>Dec_2025!AF6</f>
        <v>389</v>
      </c>
    </row>
    <row r="64" spans="1:16">
      <c r="A64" s="191" t="s">
        <v>42</v>
      </c>
      <c r="B64" s="105">
        <f t="shared" si="3"/>
        <v>4</v>
      </c>
      <c r="D64" s="113" t="str">
        <f>Dec_2025!C7</f>
        <v>Paul</v>
      </c>
      <c r="E64" s="102" t="str">
        <f>Dec_2025!D7</f>
        <v>Yeoman</v>
      </c>
      <c r="F64" s="102" t="str">
        <f>Dec_2025!E7</f>
        <v>Newport Harriers AC</v>
      </c>
      <c r="G64" s="114" t="str">
        <f>Dec_2025!F7</f>
        <v>M60</v>
      </c>
      <c r="K64" s="93">
        <f>Dec_2025!AA7</f>
        <v>1.28</v>
      </c>
      <c r="L64" s="102" t="str">
        <f>Dec_2025!AB10</f>
        <v>M55 High</v>
      </c>
      <c r="M64" s="102">
        <f>Dec_2025!AC10</f>
        <v>1.2330000000000001</v>
      </c>
      <c r="N64" s="102">
        <f>Dec_2025!AD10</f>
        <v>1.46</v>
      </c>
      <c r="O64" s="102">
        <f>Dec_2025!AE10</f>
        <v>360</v>
      </c>
      <c r="P64" s="108">
        <f>Dec_2025!AF7</f>
        <v>512</v>
      </c>
    </row>
    <row r="65" spans="1:16">
      <c r="A65" s="191" t="s">
        <v>42</v>
      </c>
      <c r="B65" s="105">
        <f t="shared" si="3"/>
        <v>1</v>
      </c>
      <c r="D65" s="113" t="str">
        <f>Dec_2025!C8</f>
        <v>Andy</v>
      </c>
      <c r="E65" s="102" t="str">
        <f>Dec_2025!D8</f>
        <v>Waddington</v>
      </c>
      <c r="F65" s="102" t="str">
        <f>Dec_2025!E8</f>
        <v>BMHAC</v>
      </c>
      <c r="G65" s="114" t="str">
        <f>Dec_2025!F8</f>
        <v>M60</v>
      </c>
      <c r="K65" s="93">
        <f>Dec_2025!AA8</f>
        <v>1.52</v>
      </c>
      <c r="L65" s="102" t="str">
        <f>Dec_2025!AB11</f>
        <v>M55 High</v>
      </c>
      <c r="M65" s="102">
        <f>Dec_2025!AC11</f>
        <v>1.2330000000000001</v>
      </c>
      <c r="N65" s="102">
        <f>Dec_2025!AD11</f>
        <v>1.31</v>
      </c>
      <c r="O65" s="102">
        <f>Dec_2025!AE11</f>
        <v>257</v>
      </c>
      <c r="P65" s="108">
        <f>Dec_2025!AF8</f>
        <v>776</v>
      </c>
    </row>
    <row r="66" spans="1:16">
      <c r="A66" s="191" t="s">
        <v>42</v>
      </c>
      <c r="B66" s="105">
        <f t="shared" si="3"/>
        <v>7</v>
      </c>
      <c r="D66" s="113" t="str">
        <f>Dec_2025!C9</f>
        <v>John</v>
      </c>
      <c r="E66" s="102" t="str">
        <f>Dec_2025!D9</f>
        <v>Bowden</v>
      </c>
      <c r="F66" s="102" t="str">
        <f>Dec_2025!E9</f>
        <v>Charnwood</v>
      </c>
      <c r="G66" s="114" t="str">
        <f>Dec_2025!F9</f>
        <v>M45</v>
      </c>
      <c r="K66" s="93">
        <f>Dec_2025!AA9</f>
        <v>1.46</v>
      </c>
      <c r="L66" s="102" t="str">
        <f>Dec_2025!AB13</f>
        <v>M45 High</v>
      </c>
      <c r="M66" s="102">
        <f>Dec_2025!AC13</f>
        <v>1.1158999999999999</v>
      </c>
      <c r="N66" s="102">
        <f>Dec_2025!AD13</f>
        <v>1.56</v>
      </c>
      <c r="O66" s="102">
        <f>Dec_2025!AE13</f>
        <v>434</v>
      </c>
      <c r="P66" s="108">
        <f>Dec_2025!AF9</f>
        <v>480</v>
      </c>
    </row>
    <row r="67" spans="1:16">
      <c r="A67" s="191" t="s">
        <v>42</v>
      </c>
      <c r="B67" s="105">
        <f t="shared" si="3"/>
        <v>15</v>
      </c>
      <c r="D67" s="113" t="str">
        <f>Dec_2025!C10</f>
        <v>Derek</v>
      </c>
      <c r="E67" s="102" t="str">
        <f>Dec_2025!D10</f>
        <v>Warn</v>
      </c>
      <c r="F67" s="102" t="str">
        <f>Dec_2025!E10</f>
        <v>Southampton AC</v>
      </c>
      <c r="G67" s="114" t="str">
        <f>Dec_2025!F10</f>
        <v>M55</v>
      </c>
      <c r="K67" s="93">
        <f>Dec_2025!AA10</f>
        <v>1.19</v>
      </c>
      <c r="L67" s="102" t="str">
        <f>Dec_2025!AB14</f>
        <v>M00 High</v>
      </c>
      <c r="M67" s="102">
        <f>Dec_2025!AC14</f>
        <v>1</v>
      </c>
      <c r="N67" s="102">
        <f>Dec_2025!AD14</f>
        <v>1.6400000000000001</v>
      </c>
      <c r="O67" s="102">
        <f>Dec_2025!AE14</f>
        <v>496</v>
      </c>
      <c r="P67" s="108">
        <f>Dec_2025!AF10</f>
        <v>360</v>
      </c>
    </row>
    <row r="68" spans="1:16">
      <c r="A68" s="191" t="s">
        <v>42</v>
      </c>
      <c r="B68" s="105">
        <f t="shared" si="3"/>
        <v>16</v>
      </c>
      <c r="D68" s="113" t="str">
        <f>Dec_2025!C11</f>
        <v>Mike</v>
      </c>
      <c r="E68" s="102" t="str">
        <f>Dec_2025!D11</f>
        <v>Futtit</v>
      </c>
      <c r="F68" s="102" t="str">
        <f>Dec_2025!E11</f>
        <v>Walton AC</v>
      </c>
      <c r="G68" s="114" t="str">
        <f>Dec_2025!F11</f>
        <v>M55</v>
      </c>
      <c r="K68" s="93">
        <f>Dec_2025!AA11</f>
        <v>1.07</v>
      </c>
      <c r="L68" s="102" t="e">
        <f>Dec_2025!#REF!</f>
        <v>#REF!</v>
      </c>
      <c r="M68" s="102" t="e">
        <f>Dec_2025!#REF!</f>
        <v>#REF!</v>
      </c>
      <c r="N68" s="102" t="e">
        <f>Dec_2025!#REF!</f>
        <v>#REF!</v>
      </c>
      <c r="O68" s="102" t="e">
        <f>Dec_2025!#REF!</f>
        <v>#REF!</v>
      </c>
      <c r="P68" s="108">
        <f>Dec_2025!AF11</f>
        <v>257</v>
      </c>
    </row>
    <row r="69" spans="1:16">
      <c r="A69" s="191" t="s">
        <v>42</v>
      </c>
      <c r="B69" s="105">
        <f t="shared" si="3"/>
        <v>2</v>
      </c>
      <c r="D69" s="113" t="str">
        <f>Dec_2025!C12</f>
        <v>Neil</v>
      </c>
      <c r="E69" s="102" t="str">
        <f>Dec_2025!D12</f>
        <v>Barton</v>
      </c>
      <c r="F69" s="102" t="str">
        <f>Dec_2025!E12</f>
        <v>BMHAC</v>
      </c>
      <c r="G69" s="114" t="str">
        <f>Dec_2025!F12</f>
        <v>M45</v>
      </c>
      <c r="K69" s="93">
        <f>Dec_2025!AA12</f>
        <v>1.55</v>
      </c>
      <c r="L69" s="102" t="e">
        <f>Dec_2025!#REF!</f>
        <v>#REF!</v>
      </c>
      <c r="M69" s="102" t="e">
        <f>Dec_2025!#REF!</f>
        <v>#REF!</v>
      </c>
      <c r="N69" s="102" t="e">
        <f>Dec_2025!#REF!</f>
        <v>#REF!</v>
      </c>
      <c r="O69" s="102" t="e">
        <f>Dec_2025!#REF!</f>
        <v>#REF!</v>
      </c>
      <c r="P69" s="108">
        <f>Dec_2025!AF12</f>
        <v>560</v>
      </c>
    </row>
    <row r="70" spans="1:16">
      <c r="A70" s="191" t="s">
        <v>42</v>
      </c>
      <c r="B70" s="105">
        <f t="shared" si="3"/>
        <v>11</v>
      </c>
      <c r="D70" s="113" t="str">
        <f>Dec_2025!C13</f>
        <v xml:space="preserve">Matt </v>
      </c>
      <c r="E70" s="102" t="str">
        <f>Dec_2025!D13</f>
        <v>Holloway</v>
      </c>
      <c r="F70" s="102" t="str">
        <f>Dec_2025!E13</f>
        <v>Gloucester AC</v>
      </c>
      <c r="G70" s="114" t="str">
        <f>Dec_2025!F13</f>
        <v>M45</v>
      </c>
      <c r="K70" s="93">
        <f>Dec_2025!AA13</f>
        <v>1.4</v>
      </c>
      <c r="L70" s="102" t="e">
        <f>Dec_2025!#REF!</f>
        <v>#REF!</v>
      </c>
      <c r="M70" s="102" t="e">
        <f>Dec_2025!#REF!</f>
        <v>#REF!</v>
      </c>
      <c r="N70" s="102" t="e">
        <f>Dec_2025!#REF!</f>
        <v>#REF!</v>
      </c>
      <c r="O70" s="102" t="e">
        <f>Dec_2025!#REF!</f>
        <v>#REF!</v>
      </c>
      <c r="P70" s="108">
        <f>Dec_2025!AF13</f>
        <v>434</v>
      </c>
    </row>
    <row r="71" spans="1:16">
      <c r="A71" s="191" t="s">
        <v>42</v>
      </c>
      <c r="B71" s="105">
        <f t="shared" si="3"/>
        <v>5</v>
      </c>
      <c r="D71" s="113" t="str">
        <f>Dec_2025!C14</f>
        <v>Kyle</v>
      </c>
      <c r="E71" s="102" t="str">
        <f>Dec_2025!D14</f>
        <v>Neal</v>
      </c>
      <c r="F71" s="102" t="str">
        <f>Dec_2025!E14</f>
        <v>Gloucester AC</v>
      </c>
      <c r="G71" s="114" t="str">
        <f>Dec_2025!F14</f>
        <v>U23</v>
      </c>
      <c r="K71" s="93">
        <f>Dec_2025!AA14</f>
        <v>1.64</v>
      </c>
      <c r="L71" s="102" t="e">
        <f>Dec_2025!#REF!</f>
        <v>#REF!</v>
      </c>
      <c r="M71" s="102" t="e">
        <f>Dec_2025!#REF!</f>
        <v>#REF!</v>
      </c>
      <c r="N71" s="102" t="e">
        <f>Dec_2025!#REF!</f>
        <v>#REF!</v>
      </c>
      <c r="O71" s="102" t="e">
        <f>Dec_2025!#REF!</f>
        <v>#REF!</v>
      </c>
      <c r="P71" s="108">
        <f>Dec_2025!AF14</f>
        <v>496</v>
      </c>
    </row>
    <row r="72" spans="1:16">
      <c r="A72" s="191" t="s">
        <v>42</v>
      </c>
      <c r="B72" s="105">
        <f t="shared" si="3"/>
        <v>6</v>
      </c>
      <c r="D72" s="113" t="str">
        <f>Dec_2025!C15</f>
        <v>Stephen</v>
      </c>
      <c r="E72" s="102" t="str">
        <f>Dec_2025!D15</f>
        <v>Carpenter</v>
      </c>
      <c r="F72" s="102" t="str">
        <f>Dec_2025!E15</f>
        <v>Walton AC</v>
      </c>
      <c r="G72" s="114" t="str">
        <f>Dec_2025!F15</f>
        <v>M35</v>
      </c>
      <c r="K72" s="93">
        <f>Dec_2025!AA15</f>
        <v>1.61</v>
      </c>
      <c r="L72" s="102" t="str">
        <f>Dec_2025!AB18</f>
        <v>W35 High</v>
      </c>
      <c r="M72" s="102">
        <f>Dec_2025!AC18</f>
        <v>1.0205</v>
      </c>
      <c r="N72" s="102">
        <f>Dec_2025!AD18</f>
        <v>1.1200000000000001</v>
      </c>
      <c r="O72" s="102">
        <f>Dec_2025!AE18</f>
        <v>239</v>
      </c>
      <c r="P72" s="108">
        <f>Dec_2025!AF15</f>
        <v>488</v>
      </c>
    </row>
    <row r="73" spans="1:16">
      <c r="A73" s="191" t="s">
        <v>42</v>
      </c>
      <c r="B73" s="105">
        <f t="shared" si="3"/>
        <v>12</v>
      </c>
      <c r="D73" s="113" t="str">
        <f>Dec_2025!C16</f>
        <v xml:space="preserve">Robert </v>
      </c>
      <c r="E73" s="102" t="str">
        <f>Dec_2025!D16</f>
        <v>Smith</v>
      </c>
      <c r="F73" s="102" t="str">
        <f>Dec_2025!E16</f>
        <v>Walton AC</v>
      </c>
      <c r="G73" s="114" t="str">
        <f>Dec_2025!F16</f>
        <v>M35</v>
      </c>
      <c r="K73" s="93">
        <f>Dec_2025!AA16</f>
        <v>1.52</v>
      </c>
      <c r="L73" s="102" t="str">
        <f>Dec_2025!AB19</f>
        <v>M35 High</v>
      </c>
      <c r="M73" s="102">
        <f>Dec_2025!AC19</f>
        <v>1.0136000000000001</v>
      </c>
      <c r="N73" s="102">
        <f>Dec_2025!AD19</f>
        <v>1.57</v>
      </c>
      <c r="O73" s="102">
        <f>Dec_2025!AE19</f>
        <v>441</v>
      </c>
      <c r="P73" s="108">
        <f>Dec_2025!AF16</f>
        <v>419</v>
      </c>
    </row>
    <row r="74" spans="1:16">
      <c r="A74" s="191" t="s">
        <v>42</v>
      </c>
      <c r="B74" s="105">
        <f t="shared" si="3"/>
        <v>3</v>
      </c>
      <c r="D74" s="113" t="str">
        <f>Dec_2025!C17</f>
        <v>Jake</v>
      </c>
      <c r="E74" s="102" t="str">
        <f>Dec_2025!D17</f>
        <v>Taylor</v>
      </c>
      <c r="F74" s="102" t="str">
        <f>Dec_2025!E17</f>
        <v>Herne Hill Harriers</v>
      </c>
      <c r="G74" s="114" t="str">
        <f>Dec_2025!F17</f>
        <v>SM</v>
      </c>
      <c r="K74" s="93">
        <f>Dec_2025!AA17</f>
        <v>1.7</v>
      </c>
      <c r="L74" s="102" t="str">
        <f>Dec_2025!AB20</f>
        <v>M50 High</v>
      </c>
      <c r="M74" s="102">
        <f>Dec_2025!AC20</f>
        <v>1.1724000000000001</v>
      </c>
      <c r="N74" s="102">
        <f>Dec_2025!AD20</f>
        <v>1.28</v>
      </c>
      <c r="O74" s="102">
        <f>Dec_2025!AE20</f>
        <v>237</v>
      </c>
      <c r="P74" s="108">
        <f>Dec_2025!AF17</f>
        <v>544</v>
      </c>
    </row>
    <row r="75" spans="1:16">
      <c r="A75" s="191" t="s">
        <v>42</v>
      </c>
      <c r="B75" s="285">
        <f t="shared" si="3"/>
        <v>17</v>
      </c>
      <c r="C75" s="286"/>
      <c r="D75" s="287" t="str">
        <f>Dec_2025!C18</f>
        <v>Stef</v>
      </c>
      <c r="E75" s="244" t="str">
        <f>Dec_2025!D18</f>
        <v>Bazylkiewicz</v>
      </c>
      <c r="F75" s="244" t="str">
        <f>Dec_2025!E18</f>
        <v>Radley AC</v>
      </c>
      <c r="G75" s="281" t="str">
        <f>Dec_2025!F18</f>
        <v>W35</v>
      </c>
      <c r="H75" s="165"/>
      <c r="K75" s="93">
        <f>Dec_2025!AA18</f>
        <v>1.1000000000000001</v>
      </c>
      <c r="L75" s="102" t="e">
        <f>Dec_2025!#REF!</f>
        <v>#REF!</v>
      </c>
      <c r="M75" s="102" t="e">
        <f>Dec_2025!#REF!</f>
        <v>#REF!</v>
      </c>
      <c r="N75" s="102" t="e">
        <f>Dec_2025!#REF!</f>
        <v>#REF!</v>
      </c>
      <c r="O75" s="102" t="e">
        <f>Dec_2025!#REF!</f>
        <v>#REF!</v>
      </c>
      <c r="P75" s="282">
        <f>Dec_2025!AF18</f>
        <v>239</v>
      </c>
    </row>
    <row r="76" spans="1:16">
      <c r="A76" s="191" t="s">
        <v>42</v>
      </c>
      <c r="B76" s="105">
        <f t="shared" si="3"/>
        <v>9</v>
      </c>
      <c r="D76" s="113" t="str">
        <f>Dec_2025!C19</f>
        <v>Mark</v>
      </c>
      <c r="E76" s="102" t="str">
        <f>Dec_2025!D19</f>
        <v>Andrews</v>
      </c>
      <c r="F76" s="102" t="str">
        <f>Dec_2025!E19</f>
        <v>Hercules Wimbledon AC</v>
      </c>
      <c r="G76" s="114" t="str">
        <f>Dec_2025!F19</f>
        <v>M35</v>
      </c>
      <c r="K76" s="93">
        <f>Dec_2025!AA19</f>
        <v>1.55</v>
      </c>
      <c r="L76" s="102" t="e">
        <f>Dec_2025!#REF!</f>
        <v>#REF!</v>
      </c>
      <c r="M76" s="102" t="e">
        <f>Dec_2025!#REF!</f>
        <v>#REF!</v>
      </c>
      <c r="N76" s="102" t="e">
        <f>Dec_2025!#REF!</f>
        <v>#REF!</v>
      </c>
      <c r="O76" s="102" t="e">
        <f>Dec_2025!#REF!</f>
        <v>#REF!</v>
      </c>
      <c r="P76" s="108">
        <f>Dec_2025!AF19</f>
        <v>441</v>
      </c>
    </row>
    <row r="77" spans="1:16" ht="14.25" thickBot="1">
      <c r="A77" s="191" t="s">
        <v>42</v>
      </c>
      <c r="B77" s="105">
        <f t="shared" si="3"/>
        <v>18</v>
      </c>
      <c r="D77" s="113" t="str">
        <f>Dec_2025!C20</f>
        <v>Martin</v>
      </c>
      <c r="E77" s="102" t="str">
        <f>Dec_2025!D20</f>
        <v>Willis</v>
      </c>
      <c r="F77" s="102" t="str">
        <f>Dec_2025!E20</f>
        <v>Walton AC</v>
      </c>
      <c r="G77" s="114" t="str">
        <f>Dec_2025!F20</f>
        <v>M50</v>
      </c>
      <c r="K77" s="93">
        <f>Dec_2025!AA20</f>
        <v>1.1000000000000001</v>
      </c>
      <c r="L77" s="102" t="e">
        <f>Dec_2025!#REF!</f>
        <v>#REF!</v>
      </c>
      <c r="M77" s="102" t="e">
        <f>Dec_2025!#REF!</f>
        <v>#REF!</v>
      </c>
      <c r="N77" s="102" t="e">
        <f>Dec_2025!#REF!</f>
        <v>#REF!</v>
      </c>
      <c r="O77" s="102" t="e">
        <f>Dec_2025!#REF!</f>
        <v>#REF!</v>
      </c>
      <c r="P77" s="108">
        <f>Dec_2025!AF20</f>
        <v>237</v>
      </c>
    </row>
    <row r="78" spans="1:16">
      <c r="A78" s="191" t="s">
        <v>370</v>
      </c>
      <c r="B78" s="161">
        <f t="shared" ref="B78:B95" si="4">RANK(P78,P$78:P$95,0)</f>
        <v>5</v>
      </c>
      <c r="D78" s="156" t="str">
        <f>Dec_2025!C3</f>
        <v>Andy</v>
      </c>
      <c r="E78" s="157" t="str">
        <f>Dec_2025!D3</f>
        <v>Smerdon</v>
      </c>
      <c r="F78" s="157" t="str">
        <f>Dec_2025!E3</f>
        <v>Fleet &amp; Crookham AC</v>
      </c>
      <c r="G78" s="158" t="str">
        <f>Dec_2025!F3</f>
        <v>M60</v>
      </c>
      <c r="K78" s="294">
        <f>Dec_2025!AG3</f>
        <v>72</v>
      </c>
      <c r="L78" s="157" t="str">
        <f>Dec_2025!AI6</f>
        <v>M60 400</v>
      </c>
      <c r="M78" s="157">
        <f>Dec_2025!AJ6</f>
        <v>0.83289999999999997</v>
      </c>
      <c r="N78" s="157">
        <f>Dec_2025!AK6</f>
        <v>68.34</v>
      </c>
      <c r="O78" s="157">
        <f>Dec_2025!AL6</f>
        <v>174</v>
      </c>
      <c r="P78" s="159">
        <f>Dec_2025!AM3</f>
        <v>410</v>
      </c>
    </row>
    <row r="79" spans="1:16">
      <c r="A79" s="191" t="s">
        <v>370</v>
      </c>
      <c r="B79" s="105">
        <f t="shared" si="4"/>
        <v>13</v>
      </c>
      <c r="D79" s="113" t="str">
        <f>Dec_2025!C4</f>
        <v>Josh</v>
      </c>
      <c r="E79" s="102" t="str">
        <f>Dec_2025!D4</f>
        <v>Strudwick</v>
      </c>
      <c r="F79" s="102" t="str">
        <f>Dec_2025!E4</f>
        <v>BMHAC</v>
      </c>
      <c r="G79" s="114" t="str">
        <f>Dec_2025!F4</f>
        <v>SM</v>
      </c>
      <c r="K79" s="295">
        <f>Dec_2025!AG4</f>
        <v>70</v>
      </c>
      <c r="L79" s="102" t="str">
        <f>Dec_2025!AI7</f>
        <v>M60 400</v>
      </c>
      <c r="M79" s="102">
        <f>Dec_2025!AJ7</f>
        <v>0.83289999999999997</v>
      </c>
      <c r="N79" s="102">
        <f>Dec_2025!AK7</f>
        <v>66.75</v>
      </c>
      <c r="O79" s="102">
        <f>Dec_2025!AL7</f>
        <v>213</v>
      </c>
      <c r="P79" s="108">
        <f>Dec_2025!AM4</f>
        <v>135</v>
      </c>
    </row>
    <row r="80" spans="1:16">
      <c r="A80" s="191" t="s">
        <v>370</v>
      </c>
      <c r="B80" s="105">
        <f t="shared" si="4"/>
        <v>16</v>
      </c>
      <c r="D80" s="113" t="str">
        <f>Dec_2025!C5</f>
        <v>Mark</v>
      </c>
      <c r="E80" s="102" t="str">
        <f>Dec_2025!D5</f>
        <v>Andrews</v>
      </c>
      <c r="F80" s="102" t="str">
        <f>Dec_2025!E5</f>
        <v>Hercules Wimbledon AC</v>
      </c>
      <c r="G80" s="114" t="str">
        <f>Dec_2025!F5</f>
        <v>M35</v>
      </c>
      <c r="K80" s="295">
        <f>Dec_2025!AG5</f>
        <v>79.599999999999994</v>
      </c>
      <c r="L80" s="102" t="str">
        <f>Dec_2025!AI8</f>
        <v>M60 400</v>
      </c>
      <c r="M80" s="102">
        <f>Dec_2025!AJ8</f>
        <v>0.83289999999999997</v>
      </c>
      <c r="N80" s="102">
        <f>Dec_2025!AK8</f>
        <v>55.51</v>
      </c>
      <c r="O80" s="102">
        <f>Dec_2025!AL8</f>
        <v>578</v>
      </c>
      <c r="P80" s="108">
        <f>Dec_2025!AM5</f>
        <v>16</v>
      </c>
    </row>
    <row r="81" spans="1:16">
      <c r="A81" s="191" t="s">
        <v>370</v>
      </c>
      <c r="B81" s="105">
        <f t="shared" si="4"/>
        <v>12</v>
      </c>
      <c r="D81" s="113" t="str">
        <f>Dec_2025!C6</f>
        <v>Peter</v>
      </c>
      <c r="E81" s="102" t="str">
        <f>Dec_2025!D6</f>
        <v>Costley</v>
      </c>
      <c r="F81" s="102" t="str">
        <f>Dec_2025!E6</f>
        <v>Southampton AC</v>
      </c>
      <c r="G81" s="114" t="str">
        <f>Dec_2025!F6</f>
        <v>M60</v>
      </c>
      <c r="K81" s="295">
        <f>Dec_2025!AG6</f>
        <v>81.900000000000006</v>
      </c>
      <c r="L81" s="102" t="str">
        <f>Dec_2025!AI9</f>
        <v>M45 400</v>
      </c>
      <c r="M81" s="102">
        <f>Dec_2025!AJ9</f>
        <v>0.92079999999999995</v>
      </c>
      <c r="N81" s="102">
        <f>Dec_2025!AK9</f>
        <v>63.67</v>
      </c>
      <c r="O81" s="102">
        <f>Dec_2025!AL9</f>
        <v>297</v>
      </c>
      <c r="P81" s="108">
        <f>Dec_2025!AM6</f>
        <v>174</v>
      </c>
    </row>
    <row r="82" spans="1:16">
      <c r="A82" s="191" t="s">
        <v>370</v>
      </c>
      <c r="B82" s="105">
        <f t="shared" si="4"/>
        <v>11</v>
      </c>
      <c r="D82" s="113" t="str">
        <f>Dec_2025!C7</f>
        <v>Paul</v>
      </c>
      <c r="E82" s="102" t="str">
        <f>Dec_2025!D7</f>
        <v>Yeoman</v>
      </c>
      <c r="F82" s="102" t="str">
        <f>Dec_2025!E7</f>
        <v>Newport Harriers AC</v>
      </c>
      <c r="G82" s="114" t="str">
        <f>Dec_2025!F7</f>
        <v>M60</v>
      </c>
      <c r="K82" s="295">
        <f>Dec_2025!AG7</f>
        <v>80</v>
      </c>
      <c r="L82" s="102" t="str">
        <f>Dec_2025!AI10</f>
        <v>M55 400</v>
      </c>
      <c r="M82" s="102">
        <f>Dec_2025!AJ10</f>
        <v>0.86160000000000003</v>
      </c>
      <c r="N82" s="102">
        <f>Dec_2025!AK10</f>
        <v>0</v>
      </c>
      <c r="O82" s="102">
        <f>Dec_2025!AL10</f>
        <v>0</v>
      </c>
      <c r="P82" s="108">
        <f>Dec_2025!AM7</f>
        <v>213</v>
      </c>
    </row>
    <row r="83" spans="1:16">
      <c r="A83" s="191" t="s">
        <v>370</v>
      </c>
      <c r="B83" s="105">
        <f t="shared" si="4"/>
        <v>2</v>
      </c>
      <c r="D83" s="113" t="str">
        <f>Dec_2025!C8</f>
        <v>Andy</v>
      </c>
      <c r="E83" s="102" t="str">
        <f>Dec_2025!D8</f>
        <v>Waddington</v>
      </c>
      <c r="F83" s="102" t="str">
        <f>Dec_2025!E8</f>
        <v>BMHAC</v>
      </c>
      <c r="G83" s="114" t="str">
        <f>Dec_2025!F8</f>
        <v>M60</v>
      </c>
      <c r="K83" s="295">
        <f>Dec_2025!AG8</f>
        <v>66.5</v>
      </c>
      <c r="L83" s="102" t="str">
        <f>Dec_2025!AI11</f>
        <v>M55 400</v>
      </c>
      <c r="M83" s="102">
        <f>Dec_2025!AJ11</f>
        <v>0.86160000000000003</v>
      </c>
      <c r="N83" s="102">
        <f>Dec_2025!AK11</f>
        <v>66.47</v>
      </c>
      <c r="O83" s="102">
        <f>Dec_2025!AL11</f>
        <v>220</v>
      </c>
      <c r="P83" s="108">
        <f>Dec_2025!AM8</f>
        <v>578</v>
      </c>
    </row>
    <row r="84" spans="1:16">
      <c r="A84" s="191" t="s">
        <v>370</v>
      </c>
      <c r="B84" s="105">
        <f t="shared" si="4"/>
        <v>7</v>
      </c>
      <c r="D84" s="113" t="str">
        <f>Dec_2025!C9</f>
        <v>John</v>
      </c>
      <c r="E84" s="102" t="str">
        <f>Dec_2025!D9</f>
        <v>Bowden</v>
      </c>
      <c r="F84" s="102" t="str">
        <f>Dec_2025!E9</f>
        <v>Charnwood</v>
      </c>
      <c r="G84" s="114" t="str">
        <f>Dec_2025!F9</f>
        <v>M45</v>
      </c>
      <c r="K84" s="295">
        <f>Dec_2025!AG9</f>
        <v>69</v>
      </c>
      <c r="L84" s="102" t="str">
        <f>Dec_2025!AI13</f>
        <v>M45 400</v>
      </c>
      <c r="M84" s="102">
        <f>Dec_2025!AJ13</f>
        <v>0.92079999999999995</v>
      </c>
      <c r="N84" s="102">
        <f>Dec_2025!AK13</f>
        <v>65.599999999999994</v>
      </c>
      <c r="O84" s="102">
        <f>Dec_2025!AL13</f>
        <v>243</v>
      </c>
      <c r="P84" s="108">
        <f>Dec_2025!AM9</f>
        <v>297</v>
      </c>
    </row>
    <row r="85" spans="1:16">
      <c r="A85" s="191" t="s">
        <v>370</v>
      </c>
      <c r="B85" s="105">
        <f t="shared" si="4"/>
        <v>17</v>
      </c>
      <c r="D85" s="113" t="str">
        <f>Dec_2025!C10</f>
        <v>Derek</v>
      </c>
      <c r="E85" s="102" t="str">
        <f>Dec_2025!D10</f>
        <v>Warn</v>
      </c>
      <c r="F85" s="102" t="str">
        <f>Dec_2025!E10</f>
        <v>Southampton AC</v>
      </c>
      <c r="G85" s="114" t="str">
        <f>Dec_2025!F10</f>
        <v>M55</v>
      </c>
      <c r="K85" s="295">
        <f>Dec_2025!AG10</f>
        <v>0</v>
      </c>
      <c r="L85" s="102" t="str">
        <f>Dec_2025!AI14</f>
        <v>M00 400</v>
      </c>
      <c r="M85" s="102">
        <f>Dec_2025!AJ14</f>
        <v>1</v>
      </c>
      <c r="N85" s="102">
        <f>Dec_2025!AK14</f>
        <v>65.94</v>
      </c>
      <c r="O85" s="102">
        <f>Dec_2025!AL14</f>
        <v>234</v>
      </c>
      <c r="P85" s="108">
        <f>Dec_2025!AM10</f>
        <v>0</v>
      </c>
    </row>
    <row r="86" spans="1:16">
      <c r="A86" s="191" t="s">
        <v>370</v>
      </c>
      <c r="B86" s="105">
        <f t="shared" si="4"/>
        <v>10</v>
      </c>
      <c r="D86" s="113" t="str">
        <f>Dec_2025!C11</f>
        <v>Mike</v>
      </c>
      <c r="E86" s="102" t="str">
        <f>Dec_2025!D11</f>
        <v>Futtit</v>
      </c>
      <c r="F86" s="102" t="str">
        <f>Dec_2025!E11</f>
        <v>Walton AC</v>
      </c>
      <c r="G86" s="114" t="str">
        <f>Dec_2025!F11</f>
        <v>M55</v>
      </c>
      <c r="K86" s="295">
        <f>Dec_2025!AG11</f>
        <v>77</v>
      </c>
      <c r="L86" s="102" t="e">
        <f>Dec_2025!#REF!</f>
        <v>#REF!</v>
      </c>
      <c r="M86" s="102" t="e">
        <f>Dec_2025!#REF!</f>
        <v>#REF!</v>
      </c>
      <c r="N86" s="102" t="e">
        <f>Dec_2025!#REF!</f>
        <v>#REF!</v>
      </c>
      <c r="O86" s="102" t="e">
        <f>Dec_2025!#REF!</f>
        <v>#REF!</v>
      </c>
      <c r="P86" s="108">
        <f>Dec_2025!AM11</f>
        <v>220</v>
      </c>
    </row>
    <row r="87" spans="1:16">
      <c r="A87" s="191" t="s">
        <v>370</v>
      </c>
      <c r="B87" s="105">
        <f t="shared" si="4"/>
        <v>3</v>
      </c>
      <c r="D87" s="113" t="str">
        <f>Dec_2025!C12</f>
        <v>Neil</v>
      </c>
      <c r="E87" s="102" t="str">
        <f>Dec_2025!D12</f>
        <v>Barton</v>
      </c>
      <c r="F87" s="102" t="str">
        <f>Dec_2025!E12</f>
        <v>BMHAC</v>
      </c>
      <c r="G87" s="114" t="str">
        <f>Dec_2025!F12</f>
        <v>M45</v>
      </c>
      <c r="K87" s="295">
        <f>Dec_2025!AG12</f>
        <v>62.3</v>
      </c>
      <c r="L87" s="102" t="e">
        <f>Dec_2025!#REF!</f>
        <v>#REF!</v>
      </c>
      <c r="M87" s="102" t="e">
        <f>Dec_2025!#REF!</f>
        <v>#REF!</v>
      </c>
      <c r="N87" s="102" t="e">
        <f>Dec_2025!#REF!</f>
        <v>#REF!</v>
      </c>
      <c r="O87" s="102" t="e">
        <f>Dec_2025!#REF!</f>
        <v>#REF!</v>
      </c>
      <c r="P87" s="108">
        <f>Dec_2025!AM12</f>
        <v>502</v>
      </c>
    </row>
    <row r="88" spans="1:16">
      <c r="A88" s="191" t="s">
        <v>370</v>
      </c>
      <c r="B88" s="105">
        <f t="shared" si="4"/>
        <v>8</v>
      </c>
      <c r="D88" s="113" t="str">
        <f>Dec_2025!C13</f>
        <v xml:space="preserve">Matt </v>
      </c>
      <c r="E88" s="102" t="str">
        <f>Dec_2025!D13</f>
        <v>Holloway</v>
      </c>
      <c r="F88" s="102" t="str">
        <f>Dec_2025!E13</f>
        <v>Gloucester AC</v>
      </c>
      <c r="G88" s="114" t="str">
        <f>Dec_2025!F13</f>
        <v>M45</v>
      </c>
      <c r="K88" s="295">
        <f>Dec_2025!AG13</f>
        <v>71.099999999999994</v>
      </c>
      <c r="L88" s="102" t="e">
        <f>Dec_2025!#REF!</f>
        <v>#REF!</v>
      </c>
      <c r="M88" s="102" t="e">
        <f>Dec_2025!#REF!</f>
        <v>#REF!</v>
      </c>
      <c r="N88" s="102" t="e">
        <f>Dec_2025!#REF!</f>
        <v>#REF!</v>
      </c>
      <c r="O88" s="102" t="e">
        <f>Dec_2025!#REF!</f>
        <v>#REF!</v>
      </c>
      <c r="P88" s="108">
        <f>Dec_2025!AM13</f>
        <v>243</v>
      </c>
    </row>
    <row r="89" spans="1:16">
      <c r="A89" s="191" t="s">
        <v>370</v>
      </c>
      <c r="B89" s="105">
        <f t="shared" si="4"/>
        <v>9</v>
      </c>
      <c r="D89" s="113" t="str">
        <f>Dec_2025!C14</f>
        <v>Kyle</v>
      </c>
      <c r="E89" s="102" t="str">
        <f>Dec_2025!D14</f>
        <v>Neal</v>
      </c>
      <c r="F89" s="102" t="str">
        <f>Dec_2025!E14</f>
        <v>Gloucester AC</v>
      </c>
      <c r="G89" s="114" t="str">
        <f>Dec_2025!F14</f>
        <v>U23</v>
      </c>
      <c r="K89" s="295">
        <f>Dec_2025!AG14</f>
        <v>65.8</v>
      </c>
      <c r="L89" s="102" t="e">
        <f>Dec_2025!#REF!</f>
        <v>#REF!</v>
      </c>
      <c r="M89" s="102" t="e">
        <f>Dec_2025!#REF!</f>
        <v>#REF!</v>
      </c>
      <c r="N89" s="102" t="e">
        <f>Dec_2025!#REF!</f>
        <v>#REF!</v>
      </c>
      <c r="O89" s="102" t="e">
        <f>Dec_2025!#REF!</f>
        <v>#REF!</v>
      </c>
      <c r="P89" s="108">
        <f>Dec_2025!AM14</f>
        <v>234</v>
      </c>
    </row>
    <row r="90" spans="1:16">
      <c r="A90" s="191" t="s">
        <v>370</v>
      </c>
      <c r="B90" s="105">
        <f t="shared" si="4"/>
        <v>6</v>
      </c>
      <c r="D90" s="113" t="str">
        <f>Dec_2025!C15</f>
        <v>Stephen</v>
      </c>
      <c r="E90" s="102" t="str">
        <f>Dec_2025!D15</f>
        <v>Carpenter</v>
      </c>
      <c r="F90" s="102" t="str">
        <f>Dec_2025!E15</f>
        <v>Walton AC</v>
      </c>
      <c r="G90" s="114" t="str">
        <f>Dec_2025!F15</f>
        <v>M35</v>
      </c>
      <c r="K90" s="295">
        <f>Dec_2025!AG15</f>
        <v>62.9</v>
      </c>
      <c r="L90" s="102" t="str">
        <f>Dec_2025!AI18</f>
        <v>W35 400</v>
      </c>
      <c r="M90" s="102">
        <f>Dec_2025!AJ18</f>
        <v>0.97829999999999995</v>
      </c>
      <c r="N90" s="102">
        <f>Dec_2025!AK18</f>
        <v>107.07000000000001</v>
      </c>
      <c r="O90" s="102" t="e">
        <f>Dec_2025!AL18</f>
        <v>#NUM!</v>
      </c>
      <c r="P90" s="108">
        <f>Dec_2025!AM15</f>
        <v>350</v>
      </c>
    </row>
    <row r="91" spans="1:16">
      <c r="A91" s="191" t="s">
        <v>370</v>
      </c>
      <c r="B91" s="105">
        <f t="shared" si="4"/>
        <v>4</v>
      </c>
      <c r="D91" s="113" t="str">
        <f>Dec_2025!C16</f>
        <v xml:space="preserve">Robert </v>
      </c>
      <c r="E91" s="102" t="str">
        <f>Dec_2025!D16</f>
        <v>Smith</v>
      </c>
      <c r="F91" s="102" t="str">
        <f>Dec_2025!E16</f>
        <v>Walton AC</v>
      </c>
      <c r="G91" s="114" t="str">
        <f>Dec_2025!F16</f>
        <v>M35</v>
      </c>
      <c r="K91" s="295">
        <f>Dec_2025!AG16</f>
        <v>61</v>
      </c>
      <c r="L91" s="102" t="str">
        <f>Dec_2025!AI19</f>
        <v>M35 400</v>
      </c>
      <c r="M91" s="102">
        <f>Dec_2025!AJ19</f>
        <v>0.98240000000000005</v>
      </c>
      <c r="N91" s="102">
        <f>Dec_2025!AK19</f>
        <v>75.98</v>
      </c>
      <c r="O91" s="102">
        <f>Dec_2025!AL19</f>
        <v>39</v>
      </c>
      <c r="P91" s="108">
        <f>Dec_2025!AM16</f>
        <v>411</v>
      </c>
    </row>
    <row r="92" spans="1:16">
      <c r="A92" s="191" t="s">
        <v>370</v>
      </c>
      <c r="B92" s="105">
        <f t="shared" si="4"/>
        <v>1</v>
      </c>
      <c r="D92" s="113" t="str">
        <f>Dec_2025!C17</f>
        <v>Jake</v>
      </c>
      <c r="E92" s="102" t="str">
        <f>Dec_2025!D17</f>
        <v>Taylor</v>
      </c>
      <c r="F92" s="102" t="str">
        <f>Dec_2025!E17</f>
        <v>Herne Hill Harriers</v>
      </c>
      <c r="G92" s="114" t="str">
        <f>Dec_2025!F17</f>
        <v>SM</v>
      </c>
      <c r="K92" s="295">
        <f>Dec_2025!AG17</f>
        <v>53.2</v>
      </c>
      <c r="L92" s="102" t="str">
        <f>Dec_2025!AI20</f>
        <v>M50 400</v>
      </c>
      <c r="M92" s="102">
        <f>Dec_2025!AJ20</f>
        <v>0.89090000000000003</v>
      </c>
      <c r="N92" s="102">
        <f>Dec_2025!AK20</f>
        <v>71.22</v>
      </c>
      <c r="O92" s="102">
        <f>Dec_2025!AL20</f>
        <v>113</v>
      </c>
      <c r="P92" s="108">
        <f>Dec_2025!AM17</f>
        <v>667</v>
      </c>
    </row>
    <row r="93" spans="1:16">
      <c r="A93" s="191" t="s">
        <v>370</v>
      </c>
      <c r="B93" s="285">
        <f t="shared" si="4"/>
        <v>17</v>
      </c>
      <c r="C93" s="286"/>
      <c r="D93" s="287" t="str">
        <f>Dec_2025!C18</f>
        <v>Stef</v>
      </c>
      <c r="E93" s="244" t="str">
        <f>Dec_2025!D18</f>
        <v>Bazylkiewicz</v>
      </c>
      <c r="F93" s="244" t="str">
        <f>Dec_2025!E18</f>
        <v>Radley AC</v>
      </c>
      <c r="G93" s="281" t="str">
        <f>Dec_2025!F18</f>
        <v>W35</v>
      </c>
      <c r="H93" s="165"/>
      <c r="K93" s="295">
        <f>Dec_2025!AG18</f>
        <v>109.3</v>
      </c>
      <c r="L93" s="102" t="e">
        <f>Dec_2025!#REF!</f>
        <v>#REF!</v>
      </c>
      <c r="M93" s="102" t="e">
        <f>Dec_2025!#REF!</f>
        <v>#REF!</v>
      </c>
      <c r="N93" s="102" t="e">
        <f>Dec_2025!#REF!</f>
        <v>#REF!</v>
      </c>
      <c r="O93" s="102" t="e">
        <f>Dec_2025!#REF!</f>
        <v>#REF!</v>
      </c>
      <c r="P93" s="282">
        <f>Dec_2025!AM18</f>
        <v>0</v>
      </c>
    </row>
    <row r="94" spans="1:16">
      <c r="A94" s="191" t="s">
        <v>370</v>
      </c>
      <c r="B94" s="105">
        <f t="shared" si="4"/>
        <v>15</v>
      </c>
      <c r="D94" s="113" t="str">
        <f>Dec_2025!C19</f>
        <v>Mark</v>
      </c>
      <c r="E94" s="102" t="str">
        <f>Dec_2025!D19</f>
        <v>Andrews</v>
      </c>
      <c r="F94" s="102" t="str">
        <f>Dec_2025!E19</f>
        <v>Hercules Wimbledon AC</v>
      </c>
      <c r="G94" s="114" t="str">
        <f>Dec_2025!F19</f>
        <v>M35</v>
      </c>
      <c r="K94" s="295">
        <f>Dec_2025!AG19</f>
        <v>77.2</v>
      </c>
      <c r="L94" s="102" t="e">
        <f>Dec_2025!#REF!</f>
        <v>#REF!</v>
      </c>
      <c r="M94" s="102" t="e">
        <f>Dec_2025!#REF!</f>
        <v>#REF!</v>
      </c>
      <c r="N94" s="102" t="e">
        <f>Dec_2025!#REF!</f>
        <v>#REF!</v>
      </c>
      <c r="O94" s="102" t="e">
        <f>Dec_2025!#REF!</f>
        <v>#REF!</v>
      </c>
      <c r="P94" s="108">
        <f>Dec_2025!AM19</f>
        <v>39</v>
      </c>
    </row>
    <row r="95" spans="1:16" ht="14.25" thickBot="1">
      <c r="A95" s="191" t="s">
        <v>370</v>
      </c>
      <c r="B95" s="105">
        <f t="shared" si="4"/>
        <v>14</v>
      </c>
      <c r="D95" s="113" t="str">
        <f>Dec_2025!C20</f>
        <v>Martin</v>
      </c>
      <c r="E95" s="102" t="str">
        <f>Dec_2025!D20</f>
        <v>Willis</v>
      </c>
      <c r="F95" s="102" t="str">
        <f>Dec_2025!E20</f>
        <v>Walton AC</v>
      </c>
      <c r="G95" s="114" t="str">
        <f>Dec_2025!F20</f>
        <v>M50</v>
      </c>
      <c r="K95" s="295">
        <f>Dec_2025!AG20</f>
        <v>79.8</v>
      </c>
      <c r="L95" s="102" t="e">
        <f>Dec_2025!#REF!</f>
        <v>#REF!</v>
      </c>
      <c r="M95" s="102" t="e">
        <f>Dec_2025!#REF!</f>
        <v>#REF!</v>
      </c>
      <c r="N95" s="102" t="e">
        <f>Dec_2025!#REF!</f>
        <v>#REF!</v>
      </c>
      <c r="O95" s="102" t="e">
        <f>Dec_2025!#REF!</f>
        <v>#REF!</v>
      </c>
      <c r="P95" s="108">
        <f>Dec_2025!AM20</f>
        <v>113</v>
      </c>
    </row>
    <row r="96" spans="1:16">
      <c r="A96" s="191" t="s">
        <v>371</v>
      </c>
      <c r="B96" s="161">
        <f t="shared" ref="B96:B113" si="5">RANK(P96,P$96:P$113,0)</f>
        <v>7</v>
      </c>
      <c r="D96" s="156" t="str">
        <f>Dec_2025!C3</f>
        <v>Andy</v>
      </c>
      <c r="E96" s="157" t="str">
        <f>Dec_2025!D3</f>
        <v>Smerdon</v>
      </c>
      <c r="F96" s="157" t="str">
        <f>Dec_2025!E3</f>
        <v>Fleet &amp; Crookham AC</v>
      </c>
      <c r="G96" s="158" t="str">
        <f>Dec_2025!F3</f>
        <v>M60</v>
      </c>
      <c r="K96" s="294">
        <f>Dec_2025!AN3</f>
        <v>23.3</v>
      </c>
      <c r="L96" s="157" t="str">
        <f>Dec_2025!AP6</f>
        <v>M60 Hurd</v>
      </c>
      <c r="M96" s="157">
        <f>Dec_2025!AQ6</f>
        <v>0.94569999999999999</v>
      </c>
      <c r="N96" s="157">
        <f>Dec_2025!AR6</f>
        <v>26.900000000000002</v>
      </c>
      <c r="O96" s="157">
        <f>Dec_2025!AS6</f>
        <v>14</v>
      </c>
      <c r="P96" s="159">
        <f>Dec_2025!AT3</f>
        <v>192</v>
      </c>
    </row>
    <row r="97" spans="1:16">
      <c r="A97" s="191" t="s">
        <v>371</v>
      </c>
      <c r="B97" s="105">
        <f t="shared" si="5"/>
        <v>11</v>
      </c>
      <c r="D97" s="113" t="str">
        <f>Dec_2025!C4</f>
        <v>Josh</v>
      </c>
      <c r="E97" s="102" t="str">
        <f>Dec_2025!D4</f>
        <v>Strudwick</v>
      </c>
      <c r="F97" s="102" t="str">
        <f>Dec_2025!E4</f>
        <v>BMHAC</v>
      </c>
      <c r="G97" s="114" t="str">
        <f>Dec_2025!F4</f>
        <v>SM</v>
      </c>
      <c r="K97" s="295">
        <f>Dec_2025!AN4</f>
        <v>24.7</v>
      </c>
      <c r="L97" s="102" t="str">
        <f>Dec_2025!AP7</f>
        <v>M60 Hurd</v>
      </c>
      <c r="M97" s="102">
        <f>Dec_2025!AQ7</f>
        <v>0.94569999999999999</v>
      </c>
      <c r="N97" s="102">
        <f>Dec_2025!AR7</f>
        <v>23.02</v>
      </c>
      <c r="O97" s="102">
        <f>Dec_2025!AS7</f>
        <v>150</v>
      </c>
      <c r="P97" s="108">
        <f>Dec_2025!AT4</f>
        <v>65</v>
      </c>
    </row>
    <row r="98" spans="1:16">
      <c r="A98" s="191" t="s">
        <v>371</v>
      </c>
      <c r="B98" s="105">
        <f t="shared" si="5"/>
        <v>2</v>
      </c>
      <c r="D98" s="113" t="str">
        <f>Dec_2025!C5</f>
        <v>Mark</v>
      </c>
      <c r="E98" s="102" t="str">
        <f>Dec_2025!D5</f>
        <v>Andrews</v>
      </c>
      <c r="F98" s="102" t="str">
        <f>Dec_2025!E5</f>
        <v>Hercules Wimbledon AC</v>
      </c>
      <c r="G98" s="114" t="str">
        <f>Dec_2025!F5</f>
        <v>M35</v>
      </c>
      <c r="K98" s="295">
        <f>Dec_2025!AN5</f>
        <v>21</v>
      </c>
      <c r="L98" s="102" t="str">
        <f>Dec_2025!AP8</f>
        <v>M60 Hurd</v>
      </c>
      <c r="M98" s="102">
        <f>Dec_2025!AQ8</f>
        <v>0.94569999999999999</v>
      </c>
      <c r="N98" s="102">
        <f>Dec_2025!AR8</f>
        <v>22.93</v>
      </c>
      <c r="O98" s="102">
        <f>Dec_2025!AS8</f>
        <v>155</v>
      </c>
      <c r="P98" s="108">
        <f>Dec_2025!AT5</f>
        <v>264</v>
      </c>
    </row>
    <row r="99" spans="1:16">
      <c r="A99" s="191" t="s">
        <v>371</v>
      </c>
      <c r="B99" s="105">
        <f t="shared" si="5"/>
        <v>13</v>
      </c>
      <c r="D99" s="113" t="str">
        <f>Dec_2025!C6</f>
        <v>Peter</v>
      </c>
      <c r="E99" s="102" t="str">
        <f>Dec_2025!D6</f>
        <v>Costley</v>
      </c>
      <c r="F99" s="102" t="str">
        <f>Dec_2025!E6</f>
        <v>Southampton AC</v>
      </c>
      <c r="G99" s="114" t="str">
        <f>Dec_2025!F6</f>
        <v>M60</v>
      </c>
      <c r="K99" s="295">
        <f>Dec_2025!AN6</f>
        <v>28.2</v>
      </c>
      <c r="L99" s="102" t="str">
        <f>Dec_2025!AP9</f>
        <v>M45 Hurd</v>
      </c>
      <c r="M99" s="102">
        <f>Dec_2025!AQ9</f>
        <v>0.9244</v>
      </c>
      <c r="N99" s="102">
        <f>Dec_2025!AR9</f>
        <v>21.77</v>
      </c>
      <c r="O99" s="102">
        <f>Dec_2025!AS9</f>
        <v>223</v>
      </c>
      <c r="P99" s="108">
        <f>Dec_2025!AT6</f>
        <v>14</v>
      </c>
    </row>
    <row r="100" spans="1:16">
      <c r="A100" s="191" t="s">
        <v>371</v>
      </c>
      <c r="B100" s="105">
        <f t="shared" si="5"/>
        <v>10</v>
      </c>
      <c r="D100" s="113" t="str">
        <f>Dec_2025!C7</f>
        <v>Paul</v>
      </c>
      <c r="E100" s="102" t="str">
        <f>Dec_2025!D7</f>
        <v>Yeoman</v>
      </c>
      <c r="F100" s="102" t="str">
        <f>Dec_2025!E7</f>
        <v>Newport Harriers AC</v>
      </c>
      <c r="G100" s="114" t="str">
        <f>Dec_2025!F7</f>
        <v>M60</v>
      </c>
      <c r="K100" s="295">
        <f>Dec_2025!AN7</f>
        <v>24.1</v>
      </c>
      <c r="L100" s="102" t="str">
        <f>Dec_2025!AP10</f>
        <v>M55 Hurd</v>
      </c>
      <c r="M100" s="102">
        <f>Dec_2025!AQ10</f>
        <v>0.92300000000000004</v>
      </c>
      <c r="N100" s="102">
        <f>Dec_2025!AR10</f>
        <v>22.75</v>
      </c>
      <c r="O100" s="102">
        <f>Dec_2025!AS10</f>
        <v>165</v>
      </c>
      <c r="P100" s="108">
        <f>Dec_2025!AT7</f>
        <v>150</v>
      </c>
    </row>
    <row r="101" spans="1:16">
      <c r="A101" s="191" t="s">
        <v>371</v>
      </c>
      <c r="B101" s="105">
        <f t="shared" si="5"/>
        <v>9</v>
      </c>
      <c r="D101" s="113" t="str">
        <f>Dec_2025!C8</f>
        <v>Andy</v>
      </c>
      <c r="E101" s="102" t="str">
        <f>Dec_2025!D8</f>
        <v>Waddington</v>
      </c>
      <c r="F101" s="102" t="str">
        <f>Dec_2025!E8</f>
        <v>BMHAC</v>
      </c>
      <c r="G101" s="114" t="str">
        <f>Dec_2025!F8</f>
        <v>M60</v>
      </c>
      <c r="K101" s="295">
        <f>Dec_2025!AN8</f>
        <v>24</v>
      </c>
      <c r="L101" s="102" t="str">
        <f>Dec_2025!AP11</f>
        <v>M55 Hurd</v>
      </c>
      <c r="M101" s="102">
        <f>Dec_2025!AQ11</f>
        <v>0.92300000000000004</v>
      </c>
      <c r="N101" s="102">
        <f>Dec_2025!AR11</f>
        <v>0</v>
      </c>
      <c r="O101" s="102">
        <f>Dec_2025!AS11</f>
        <v>0</v>
      </c>
      <c r="P101" s="108">
        <f>Dec_2025!AT8</f>
        <v>155</v>
      </c>
    </row>
    <row r="102" spans="1:16">
      <c r="A102" s="191" t="s">
        <v>371</v>
      </c>
      <c r="B102" s="105">
        <f t="shared" si="5"/>
        <v>5</v>
      </c>
      <c r="D102" s="113" t="str">
        <f>Dec_2025!C9</f>
        <v>John</v>
      </c>
      <c r="E102" s="102" t="str">
        <f>Dec_2025!D9</f>
        <v>Bowden</v>
      </c>
      <c r="F102" s="102" t="str">
        <f>Dec_2025!E9</f>
        <v>Charnwood</v>
      </c>
      <c r="G102" s="114" t="str">
        <f>Dec_2025!F9</f>
        <v>M45</v>
      </c>
      <c r="K102" s="295">
        <f>Dec_2025!AN9</f>
        <v>23.3</v>
      </c>
      <c r="L102" s="102" t="str">
        <f>Dec_2025!AP13</f>
        <v>M45 Hurd</v>
      </c>
      <c r="M102" s="102">
        <f>Dec_2025!AQ13</f>
        <v>0.9244</v>
      </c>
      <c r="N102" s="102">
        <f>Dec_2025!AR13</f>
        <v>0</v>
      </c>
      <c r="O102" s="102">
        <f>Dec_2025!AS13</f>
        <v>0</v>
      </c>
      <c r="P102" s="108">
        <f>Dec_2025!AT9</f>
        <v>223</v>
      </c>
    </row>
    <row r="103" spans="1:16">
      <c r="A103" s="191" t="s">
        <v>371</v>
      </c>
      <c r="B103" s="105">
        <f t="shared" si="5"/>
        <v>8</v>
      </c>
      <c r="D103" s="113" t="str">
        <f>Dec_2025!C10</f>
        <v>Derek</v>
      </c>
      <c r="E103" s="102" t="str">
        <f>Dec_2025!D10</f>
        <v>Warn</v>
      </c>
      <c r="F103" s="102" t="str">
        <f>Dec_2025!E10</f>
        <v>Southampton AC</v>
      </c>
      <c r="G103" s="114" t="str">
        <f>Dec_2025!F10</f>
        <v>M55</v>
      </c>
      <c r="K103" s="295">
        <f>Dec_2025!AN10</f>
        <v>24.4</v>
      </c>
      <c r="L103" s="102" t="str">
        <f>Dec_2025!AP14</f>
        <v>M00 Hurd</v>
      </c>
      <c r="M103" s="102">
        <f>Dec_2025!AQ14</f>
        <v>1</v>
      </c>
      <c r="N103" s="102">
        <f>Dec_2025!AR14</f>
        <v>0</v>
      </c>
      <c r="O103" s="102">
        <f>Dec_2025!AS14</f>
        <v>0</v>
      </c>
      <c r="P103" s="108">
        <f>Dec_2025!AT10</f>
        <v>165</v>
      </c>
    </row>
    <row r="104" spans="1:16">
      <c r="A104" s="191" t="s">
        <v>371</v>
      </c>
      <c r="B104" s="105">
        <f t="shared" si="5"/>
        <v>15</v>
      </c>
      <c r="D104" s="113" t="str">
        <f>Dec_2025!C11</f>
        <v>Mike</v>
      </c>
      <c r="E104" s="102" t="str">
        <f>Dec_2025!D11</f>
        <v>Futtit</v>
      </c>
      <c r="F104" s="102" t="str">
        <f>Dec_2025!E11</f>
        <v>Walton AC</v>
      </c>
      <c r="G104" s="114" t="str">
        <f>Dec_2025!F11</f>
        <v>M55</v>
      </c>
      <c r="K104" s="295">
        <f>Dec_2025!AN11</f>
        <v>0</v>
      </c>
      <c r="L104" s="102" t="e">
        <f>Dec_2025!#REF!</f>
        <v>#REF!</v>
      </c>
      <c r="M104" s="102" t="e">
        <f>Dec_2025!#REF!</f>
        <v>#REF!</v>
      </c>
      <c r="N104" s="102" t="e">
        <f>Dec_2025!#REF!</f>
        <v>#REF!</v>
      </c>
      <c r="O104" s="102" t="e">
        <f>Dec_2025!#REF!</f>
        <v>#REF!</v>
      </c>
      <c r="P104" s="108">
        <f>Dec_2025!AT11</f>
        <v>0</v>
      </c>
    </row>
    <row r="105" spans="1:16">
      <c r="A105" s="191" t="s">
        <v>371</v>
      </c>
      <c r="B105" s="105">
        <f t="shared" si="5"/>
        <v>12</v>
      </c>
      <c r="D105" s="113" t="str">
        <f>Dec_2025!C12</f>
        <v>Neil</v>
      </c>
      <c r="E105" s="102" t="str">
        <f>Dec_2025!D12</f>
        <v>Barton</v>
      </c>
      <c r="F105" s="102" t="str">
        <f>Dec_2025!E12</f>
        <v>BMHAC</v>
      </c>
      <c r="G105" s="114" t="str">
        <f>Dec_2025!F12</f>
        <v>M45</v>
      </c>
      <c r="K105" s="295">
        <f>Dec_2025!AN12</f>
        <v>28.4</v>
      </c>
      <c r="L105" s="102" t="e">
        <f>Dec_2025!#REF!</f>
        <v>#REF!</v>
      </c>
      <c r="M105" s="102" t="e">
        <f>Dec_2025!#REF!</f>
        <v>#REF!</v>
      </c>
      <c r="N105" s="102" t="e">
        <f>Dec_2025!#REF!</f>
        <v>#REF!</v>
      </c>
      <c r="O105" s="102" t="e">
        <f>Dec_2025!#REF!</f>
        <v>#REF!</v>
      </c>
      <c r="P105" s="108">
        <f>Dec_2025!AT12</f>
        <v>22</v>
      </c>
    </row>
    <row r="106" spans="1:16">
      <c r="A106" s="191" t="s">
        <v>371</v>
      </c>
      <c r="B106" s="105">
        <f t="shared" si="5"/>
        <v>15</v>
      </c>
      <c r="D106" s="113" t="str">
        <f>Dec_2025!C13</f>
        <v xml:space="preserve">Matt </v>
      </c>
      <c r="E106" s="102" t="str">
        <f>Dec_2025!D13</f>
        <v>Holloway</v>
      </c>
      <c r="F106" s="102" t="str">
        <f>Dec_2025!E13</f>
        <v>Gloucester AC</v>
      </c>
      <c r="G106" s="114" t="str">
        <f>Dec_2025!F13</f>
        <v>M45</v>
      </c>
      <c r="K106" s="295">
        <f>Dec_2025!AN13</f>
        <v>0</v>
      </c>
      <c r="L106" s="102" t="e">
        <f>Dec_2025!#REF!</f>
        <v>#REF!</v>
      </c>
      <c r="M106" s="102" t="e">
        <f>Dec_2025!#REF!</f>
        <v>#REF!</v>
      </c>
      <c r="N106" s="102" t="e">
        <f>Dec_2025!#REF!</f>
        <v>#REF!</v>
      </c>
      <c r="O106" s="102" t="e">
        <f>Dec_2025!#REF!</f>
        <v>#REF!</v>
      </c>
      <c r="P106" s="108">
        <f>Dec_2025!AT13</f>
        <v>0</v>
      </c>
    </row>
    <row r="107" spans="1:16">
      <c r="A107" s="191" t="s">
        <v>371</v>
      </c>
      <c r="B107" s="105">
        <f t="shared" si="5"/>
        <v>15</v>
      </c>
      <c r="D107" s="113" t="str">
        <f>Dec_2025!C14</f>
        <v>Kyle</v>
      </c>
      <c r="E107" s="102" t="str">
        <f>Dec_2025!D14</f>
        <v>Neal</v>
      </c>
      <c r="F107" s="102" t="str">
        <f>Dec_2025!E14</f>
        <v>Gloucester AC</v>
      </c>
      <c r="G107" s="114" t="str">
        <f>Dec_2025!F14</f>
        <v>U23</v>
      </c>
      <c r="K107" s="295">
        <f>Dec_2025!AN14</f>
        <v>0</v>
      </c>
      <c r="L107" s="102" t="e">
        <f>Dec_2025!#REF!</f>
        <v>#REF!</v>
      </c>
      <c r="M107" s="102" t="e">
        <f>Dec_2025!#REF!</f>
        <v>#REF!</v>
      </c>
      <c r="N107" s="102" t="e">
        <f>Dec_2025!#REF!</f>
        <v>#REF!</v>
      </c>
      <c r="O107" s="102" t="e">
        <f>Dec_2025!#REF!</f>
        <v>#REF!</v>
      </c>
      <c r="P107" s="108">
        <f>Dec_2025!AT14</f>
        <v>0</v>
      </c>
    </row>
    <row r="108" spans="1:16">
      <c r="A108" s="191" t="s">
        <v>371</v>
      </c>
      <c r="B108" s="105">
        <f t="shared" si="5"/>
        <v>1</v>
      </c>
      <c r="D108" s="113" t="str">
        <f>Dec_2025!C15</f>
        <v>Stephen</v>
      </c>
      <c r="E108" s="102" t="str">
        <f>Dec_2025!D15</f>
        <v>Carpenter</v>
      </c>
      <c r="F108" s="102" t="str">
        <f>Dec_2025!E15</f>
        <v>Walton AC</v>
      </c>
      <c r="G108" s="114" t="str">
        <f>Dec_2025!F15</f>
        <v>M35</v>
      </c>
      <c r="K108" s="295">
        <f>Dec_2025!AN15</f>
        <v>20.8</v>
      </c>
      <c r="L108" s="102" t="str">
        <f>Dec_2025!AP18</f>
        <v>W35 Hurd</v>
      </c>
      <c r="M108" s="102">
        <f>Dec_2025!AQ18</f>
        <v>0.99319999999999997</v>
      </c>
      <c r="N108" s="102">
        <f>Dec_2025!AR18</f>
        <v>25.67</v>
      </c>
      <c r="O108" s="102">
        <f>Dec_2025!AS18</f>
        <v>9</v>
      </c>
      <c r="P108" s="108">
        <f>Dec_2025!AT15</f>
        <v>278</v>
      </c>
    </row>
    <row r="109" spans="1:16">
      <c r="A109" s="191" t="s">
        <v>371</v>
      </c>
      <c r="B109" s="105">
        <f t="shared" si="5"/>
        <v>2</v>
      </c>
      <c r="D109" s="113" t="str">
        <f>Dec_2025!C16</f>
        <v xml:space="preserve">Robert </v>
      </c>
      <c r="E109" s="102" t="str">
        <f>Dec_2025!D16</f>
        <v>Smith</v>
      </c>
      <c r="F109" s="102" t="str">
        <f>Dec_2025!E16</f>
        <v>Walton AC</v>
      </c>
      <c r="G109" s="114" t="str">
        <f>Dec_2025!F16</f>
        <v>M35</v>
      </c>
      <c r="K109" s="295">
        <f>Dec_2025!AN16</f>
        <v>21</v>
      </c>
      <c r="L109" s="102" t="str">
        <f>Dec_2025!AP19</f>
        <v>M35 Hurd</v>
      </c>
      <c r="M109" s="102">
        <f>Dec_2025!AQ19</f>
        <v>0.99570000000000003</v>
      </c>
      <c r="N109" s="102">
        <f>Dec_2025!AR19</f>
        <v>21.95</v>
      </c>
      <c r="O109" s="102">
        <f>Dec_2025!AS19</f>
        <v>212</v>
      </c>
      <c r="P109" s="108">
        <f>Dec_2025!AT16</f>
        <v>264</v>
      </c>
    </row>
    <row r="110" spans="1:16">
      <c r="A110" s="191" t="s">
        <v>371</v>
      </c>
      <c r="B110" s="105">
        <f t="shared" si="5"/>
        <v>4</v>
      </c>
      <c r="D110" s="113" t="str">
        <f>Dec_2025!C17</f>
        <v>Jake</v>
      </c>
      <c r="E110" s="102" t="str">
        <f>Dec_2025!D17</f>
        <v>Taylor</v>
      </c>
      <c r="F110" s="102" t="str">
        <f>Dec_2025!E17</f>
        <v>Herne Hill Harriers</v>
      </c>
      <c r="G110" s="114" t="str">
        <f>Dec_2025!F17</f>
        <v>SM</v>
      </c>
      <c r="K110" s="295">
        <f>Dec_2025!AN17</f>
        <v>21.3</v>
      </c>
      <c r="L110" s="102" t="str">
        <f>Dec_2025!AP20</f>
        <v>M50 Hurd</v>
      </c>
      <c r="M110" s="102">
        <f>Dec_2025!AQ20</f>
        <v>0.96619999999999995</v>
      </c>
      <c r="N110" s="102">
        <f>Dec_2025!AR20</f>
        <v>32.700000000000003</v>
      </c>
      <c r="O110" s="102" t="e">
        <f>Dec_2025!AS20</f>
        <v>#NUM!</v>
      </c>
      <c r="P110" s="108">
        <f>Dec_2025!AT17</f>
        <v>238</v>
      </c>
    </row>
    <row r="111" spans="1:16">
      <c r="A111" s="191" t="s">
        <v>371</v>
      </c>
      <c r="B111" s="285">
        <f t="shared" si="5"/>
        <v>14</v>
      </c>
      <c r="C111" s="286"/>
      <c r="D111" s="287" t="str">
        <f>Dec_2025!C18</f>
        <v>Stef</v>
      </c>
      <c r="E111" s="244" t="str">
        <f>Dec_2025!D18</f>
        <v>Bazylkiewicz</v>
      </c>
      <c r="F111" s="244" t="str">
        <f>Dec_2025!E18</f>
        <v>Radley AC</v>
      </c>
      <c r="G111" s="281" t="str">
        <f>Dec_2025!F18</f>
        <v>W35</v>
      </c>
      <c r="H111" s="165"/>
      <c r="K111" s="295">
        <f>Dec_2025!AN18</f>
        <v>25.6</v>
      </c>
      <c r="L111" s="102" t="e">
        <f>Dec_2025!#REF!</f>
        <v>#REF!</v>
      </c>
      <c r="M111" s="102" t="e">
        <f>Dec_2025!#REF!</f>
        <v>#REF!</v>
      </c>
      <c r="N111" s="102" t="e">
        <f>Dec_2025!#REF!</f>
        <v>#REF!</v>
      </c>
      <c r="O111" s="102" t="e">
        <f>Dec_2025!#REF!</f>
        <v>#REF!</v>
      </c>
      <c r="P111" s="282">
        <f>Dec_2025!AT18</f>
        <v>9</v>
      </c>
    </row>
    <row r="112" spans="1:16">
      <c r="A112" s="191" t="s">
        <v>371</v>
      </c>
      <c r="B112" s="105">
        <f t="shared" si="5"/>
        <v>6</v>
      </c>
      <c r="D112" s="113" t="str">
        <f>Dec_2025!C19</f>
        <v>Mark</v>
      </c>
      <c r="E112" s="102" t="str">
        <f>Dec_2025!D19</f>
        <v>Andrews</v>
      </c>
      <c r="F112" s="102" t="str">
        <f>Dec_2025!E19</f>
        <v>Hercules Wimbledon AC</v>
      </c>
      <c r="G112" s="114" t="str">
        <f>Dec_2025!F19</f>
        <v>M35</v>
      </c>
      <c r="K112" s="295">
        <f>Dec_2025!AN19</f>
        <v>21.8</v>
      </c>
      <c r="L112" s="102" t="e">
        <f>Dec_2025!#REF!</f>
        <v>#REF!</v>
      </c>
      <c r="M112" s="102" t="e">
        <f>Dec_2025!#REF!</f>
        <v>#REF!</v>
      </c>
      <c r="N112" s="102" t="e">
        <f>Dec_2025!#REF!</f>
        <v>#REF!</v>
      </c>
      <c r="O112" s="102" t="e">
        <f>Dec_2025!#REF!</f>
        <v>#REF!</v>
      </c>
      <c r="P112" s="108">
        <f>Dec_2025!AT19</f>
        <v>212</v>
      </c>
    </row>
    <row r="113" spans="1:16" ht="14.25" thickBot="1">
      <c r="A113" s="191" t="s">
        <v>371</v>
      </c>
      <c r="B113" s="105">
        <f t="shared" si="5"/>
        <v>15</v>
      </c>
      <c r="D113" s="113" t="str">
        <f>Dec_2025!C20</f>
        <v>Martin</v>
      </c>
      <c r="E113" s="102" t="str">
        <f>Dec_2025!D20</f>
        <v>Willis</v>
      </c>
      <c r="F113" s="102" t="str">
        <f>Dec_2025!E20</f>
        <v>Walton AC</v>
      </c>
      <c r="G113" s="114" t="str">
        <f>Dec_2025!F20</f>
        <v>M50</v>
      </c>
      <c r="K113" s="295">
        <f>Dec_2025!AN20</f>
        <v>33.6</v>
      </c>
      <c r="L113" s="102" t="e">
        <f>Dec_2025!#REF!</f>
        <v>#REF!</v>
      </c>
      <c r="M113" s="102" t="e">
        <f>Dec_2025!#REF!</f>
        <v>#REF!</v>
      </c>
      <c r="N113" s="102" t="e">
        <f>Dec_2025!#REF!</f>
        <v>#REF!</v>
      </c>
      <c r="O113" s="102" t="e">
        <f>Dec_2025!#REF!</f>
        <v>#REF!</v>
      </c>
      <c r="P113" s="108">
        <f>Dec_2025!AT20</f>
        <v>0</v>
      </c>
    </row>
    <row r="114" spans="1:16">
      <c r="A114" s="192" t="s">
        <v>45</v>
      </c>
      <c r="B114" s="161">
        <f t="shared" ref="B114:B131" si="6">RANK(P114,P$114:P$131,0)</f>
        <v>14</v>
      </c>
      <c r="D114" s="156" t="str">
        <f>Dec_2025!C3</f>
        <v>Andy</v>
      </c>
      <c r="E114" s="157" t="str">
        <f>Dec_2025!D3</f>
        <v>Smerdon</v>
      </c>
      <c r="F114" s="157" t="str">
        <f>Dec_2025!E3</f>
        <v>Fleet &amp; Crookham AC</v>
      </c>
      <c r="G114" s="158" t="str">
        <f>Dec_2025!F3</f>
        <v>M60</v>
      </c>
      <c r="K114" s="92">
        <f>Dec_2025!AU3</f>
        <v>19.600000000000001</v>
      </c>
      <c r="L114" s="157" t="str">
        <f>Dec_2025!AV6</f>
        <v>M60 Disc</v>
      </c>
      <c r="M114" s="157">
        <f>Dec_2025!AW6</f>
        <v>0.96530000000000005</v>
      </c>
      <c r="N114" s="157">
        <f>Dec_2025!AX6</f>
        <v>17.38</v>
      </c>
      <c r="O114" s="157">
        <f>Dec_2025!AY6</f>
        <v>223</v>
      </c>
      <c r="P114" s="159">
        <f>Dec_2025!AZ3</f>
        <v>252</v>
      </c>
    </row>
    <row r="115" spans="1:16">
      <c r="A115" s="192" t="s">
        <v>45</v>
      </c>
      <c r="B115" s="105">
        <f t="shared" si="6"/>
        <v>6</v>
      </c>
      <c r="D115" s="113" t="str">
        <f>Dec_2025!C4</f>
        <v>Josh</v>
      </c>
      <c r="E115" s="102" t="str">
        <f>Dec_2025!D4</f>
        <v>Strudwick</v>
      </c>
      <c r="F115" s="102" t="str">
        <f>Dec_2025!E4</f>
        <v>BMHAC</v>
      </c>
      <c r="G115" s="114" t="str">
        <f>Dec_2025!F4</f>
        <v>SM</v>
      </c>
      <c r="K115" s="93">
        <f>Dec_2025!AU4</f>
        <v>26.57</v>
      </c>
      <c r="L115" s="102" t="str">
        <f>Dec_2025!AV7</f>
        <v>M60 Disc</v>
      </c>
      <c r="M115" s="102">
        <f>Dec_2025!AW7</f>
        <v>0.96530000000000005</v>
      </c>
      <c r="N115" s="102">
        <f>Dec_2025!AX7</f>
        <v>21.87</v>
      </c>
      <c r="O115" s="102">
        <f>Dec_2025!AY7</f>
        <v>307</v>
      </c>
      <c r="P115" s="108">
        <f>Dec_2025!AZ4</f>
        <v>397</v>
      </c>
    </row>
    <row r="116" spans="1:16">
      <c r="A116" s="192" t="s">
        <v>45</v>
      </c>
      <c r="B116" s="105">
        <f t="shared" si="6"/>
        <v>4</v>
      </c>
      <c r="D116" s="113" t="str">
        <f>Dec_2025!C5</f>
        <v>Mark</v>
      </c>
      <c r="E116" s="102" t="str">
        <f>Dec_2025!D5</f>
        <v>Andrews</v>
      </c>
      <c r="F116" s="102" t="str">
        <f>Dec_2025!E5</f>
        <v>Hercules Wimbledon AC</v>
      </c>
      <c r="G116" s="114" t="str">
        <f>Dec_2025!F5</f>
        <v>M35</v>
      </c>
      <c r="K116" s="93">
        <f>Dec_2025!AU5</f>
        <v>28.04</v>
      </c>
      <c r="L116" s="102" t="str">
        <f>Dec_2025!AV8</f>
        <v>M60 Disc</v>
      </c>
      <c r="M116" s="102">
        <f>Dec_2025!AW8</f>
        <v>0.96530000000000005</v>
      </c>
      <c r="N116" s="102">
        <f>Dec_2025!AX8</f>
        <v>23.94</v>
      </c>
      <c r="O116" s="102">
        <f>Dec_2025!AY8</f>
        <v>347</v>
      </c>
      <c r="P116" s="108">
        <f>Dec_2025!AZ5</f>
        <v>426</v>
      </c>
    </row>
    <row r="117" spans="1:16">
      <c r="A117" s="192" t="s">
        <v>45</v>
      </c>
      <c r="B117" s="105">
        <f t="shared" si="6"/>
        <v>17</v>
      </c>
      <c r="D117" s="113" t="str">
        <f>Dec_2025!C6</f>
        <v>Peter</v>
      </c>
      <c r="E117" s="102" t="str">
        <f>Dec_2025!D6</f>
        <v>Costley</v>
      </c>
      <c r="F117" s="102" t="str">
        <f>Dec_2025!E6</f>
        <v>Southampton AC</v>
      </c>
      <c r="G117" s="114" t="str">
        <f>Dec_2025!F6</f>
        <v>M60</v>
      </c>
      <c r="K117" s="93">
        <f>Dec_2025!AU6</f>
        <v>18.010000000000002</v>
      </c>
      <c r="L117" s="102" t="str">
        <f>Dec_2025!AV9</f>
        <v>M45 Disc</v>
      </c>
      <c r="M117" s="102">
        <f>Dec_2025!AW9</f>
        <v>1.0855999999999999</v>
      </c>
      <c r="N117" s="102">
        <f>Dec_2025!AX9</f>
        <v>24.52</v>
      </c>
      <c r="O117" s="102">
        <f>Dec_2025!AY9</f>
        <v>358</v>
      </c>
      <c r="P117" s="108">
        <f>Dec_2025!AZ6</f>
        <v>223</v>
      </c>
    </row>
    <row r="118" spans="1:16">
      <c r="A118" s="192" t="s">
        <v>45</v>
      </c>
      <c r="B118" s="105">
        <f t="shared" si="6"/>
        <v>12</v>
      </c>
      <c r="D118" s="113" t="str">
        <f>Dec_2025!C7</f>
        <v>Paul</v>
      </c>
      <c r="E118" s="102" t="str">
        <f>Dec_2025!D7</f>
        <v>Yeoman</v>
      </c>
      <c r="F118" s="102" t="str">
        <f>Dec_2025!E7</f>
        <v>Newport Harriers AC</v>
      </c>
      <c r="G118" s="114" t="str">
        <f>Dec_2025!F7</f>
        <v>M60</v>
      </c>
      <c r="K118" s="93">
        <f>Dec_2025!AU7</f>
        <v>22.66</v>
      </c>
      <c r="L118" s="102" t="str">
        <f>Dec_2025!AV10</f>
        <v>M55 Disc</v>
      </c>
      <c r="M118" s="102">
        <f>Dec_2025!AW10</f>
        <v>1.0872999999999999</v>
      </c>
      <c r="N118" s="102">
        <f>Dec_2025!AX10</f>
        <v>25.47</v>
      </c>
      <c r="O118" s="102">
        <f>Dec_2025!AY10</f>
        <v>376</v>
      </c>
      <c r="P118" s="108">
        <f>Dec_2025!AZ7</f>
        <v>307</v>
      </c>
    </row>
    <row r="119" spans="1:16">
      <c r="A119" s="192" t="s">
        <v>45</v>
      </c>
      <c r="B119" s="105">
        <f t="shared" si="6"/>
        <v>11</v>
      </c>
      <c r="D119" s="113" t="str">
        <f>Dec_2025!C8</f>
        <v>Andy</v>
      </c>
      <c r="E119" s="102" t="str">
        <f>Dec_2025!D8</f>
        <v>Waddington</v>
      </c>
      <c r="F119" s="102" t="str">
        <f>Dec_2025!E8</f>
        <v>BMHAC</v>
      </c>
      <c r="G119" s="114" t="str">
        <f>Dec_2025!F8</f>
        <v>M60</v>
      </c>
      <c r="K119" s="93">
        <f>Dec_2025!AU8</f>
        <v>24.81</v>
      </c>
      <c r="L119" s="102" t="str">
        <f>Dec_2025!AV11</f>
        <v>M55 Disc</v>
      </c>
      <c r="M119" s="102">
        <f>Dec_2025!AW11</f>
        <v>1.0872999999999999</v>
      </c>
      <c r="N119" s="102">
        <f>Dec_2025!AX11</f>
        <v>24.37</v>
      </c>
      <c r="O119" s="102">
        <f>Dec_2025!AY11</f>
        <v>355</v>
      </c>
      <c r="P119" s="108">
        <f>Dec_2025!AZ8</f>
        <v>347</v>
      </c>
    </row>
    <row r="120" spans="1:16">
      <c r="A120" s="192" t="s">
        <v>45</v>
      </c>
      <c r="B120" s="105">
        <f t="shared" si="6"/>
        <v>8</v>
      </c>
      <c r="D120" s="113" t="str">
        <f>Dec_2025!C9</f>
        <v>John</v>
      </c>
      <c r="E120" s="102" t="str">
        <f>Dec_2025!D9</f>
        <v>Bowden</v>
      </c>
      <c r="F120" s="102" t="str">
        <f>Dec_2025!E9</f>
        <v>Charnwood</v>
      </c>
      <c r="G120" s="114" t="str">
        <f>Dec_2025!F9</f>
        <v>M45</v>
      </c>
      <c r="K120" s="93">
        <f>Dec_2025!AU9</f>
        <v>22.59</v>
      </c>
      <c r="L120" s="102" t="str">
        <f>Dec_2025!AV13</f>
        <v>M45 Disc</v>
      </c>
      <c r="M120" s="102">
        <f>Dec_2025!AW13</f>
        <v>1.0855999999999999</v>
      </c>
      <c r="N120" s="102">
        <f>Dec_2025!AX13</f>
        <v>27.92</v>
      </c>
      <c r="O120" s="102">
        <f>Dec_2025!AY13</f>
        <v>424</v>
      </c>
      <c r="P120" s="108">
        <f>Dec_2025!AZ9</f>
        <v>358</v>
      </c>
    </row>
    <row r="121" spans="1:16">
      <c r="A121" s="192" t="s">
        <v>45</v>
      </c>
      <c r="B121" s="105">
        <f t="shared" si="6"/>
        <v>7</v>
      </c>
      <c r="D121" s="113" t="str">
        <f>Dec_2025!C10</f>
        <v>Derek</v>
      </c>
      <c r="E121" s="102" t="str">
        <f>Dec_2025!D10</f>
        <v>Warn</v>
      </c>
      <c r="F121" s="102" t="str">
        <f>Dec_2025!E10</f>
        <v>Southampton AC</v>
      </c>
      <c r="G121" s="114" t="str">
        <f>Dec_2025!F10</f>
        <v>M55</v>
      </c>
      <c r="K121" s="93">
        <f>Dec_2025!AU10</f>
        <v>23.43</v>
      </c>
      <c r="L121" s="102" t="str">
        <f>Dec_2025!AV14</f>
        <v>M00 Disc</v>
      </c>
      <c r="M121" s="102">
        <f>Dec_2025!AW14</f>
        <v>1</v>
      </c>
      <c r="N121" s="102">
        <f>Dec_2025!AX14</f>
        <v>30.72</v>
      </c>
      <c r="O121" s="102">
        <f>Dec_2025!AY14</f>
        <v>479</v>
      </c>
      <c r="P121" s="108">
        <f>Dec_2025!AZ10</f>
        <v>376</v>
      </c>
    </row>
    <row r="122" spans="1:16">
      <c r="A122" s="192" t="s">
        <v>45</v>
      </c>
      <c r="B122" s="105">
        <f t="shared" si="6"/>
        <v>10</v>
      </c>
      <c r="D122" s="113" t="str">
        <f>Dec_2025!C11</f>
        <v>Mike</v>
      </c>
      <c r="E122" s="102" t="str">
        <f>Dec_2025!D11</f>
        <v>Futtit</v>
      </c>
      <c r="F122" s="102" t="str">
        <f>Dec_2025!E11</f>
        <v>Walton AC</v>
      </c>
      <c r="G122" s="114" t="str">
        <f>Dec_2025!F11</f>
        <v>M55</v>
      </c>
      <c r="K122" s="93">
        <f>Dec_2025!AU11</f>
        <v>22.42</v>
      </c>
      <c r="L122" s="102" t="e">
        <f>Dec_2025!#REF!</f>
        <v>#REF!</v>
      </c>
      <c r="M122" s="102" t="e">
        <f>Dec_2025!#REF!</f>
        <v>#REF!</v>
      </c>
      <c r="N122" s="102" t="e">
        <f>Dec_2025!#REF!</f>
        <v>#REF!</v>
      </c>
      <c r="O122" s="102" t="e">
        <f>Dec_2025!#REF!</f>
        <v>#REF!</v>
      </c>
      <c r="P122" s="108">
        <f>Dec_2025!AZ11</f>
        <v>355</v>
      </c>
    </row>
    <row r="123" spans="1:16">
      <c r="A123" s="192" t="s">
        <v>45</v>
      </c>
      <c r="B123" s="105">
        <f t="shared" si="6"/>
        <v>8</v>
      </c>
      <c r="D123" s="113" t="str">
        <f>Dec_2025!C12</f>
        <v>Neil</v>
      </c>
      <c r="E123" s="102" t="str">
        <f>Dec_2025!D12</f>
        <v>Barton</v>
      </c>
      <c r="F123" s="102" t="str">
        <f>Dec_2025!E12</f>
        <v>BMHAC</v>
      </c>
      <c r="G123" s="114" t="str">
        <f>Dec_2025!F12</f>
        <v>M45</v>
      </c>
      <c r="K123" s="93">
        <f>Dec_2025!AU12</f>
        <v>22.62</v>
      </c>
      <c r="L123" s="102" t="e">
        <f>Dec_2025!#REF!</f>
        <v>#REF!</v>
      </c>
      <c r="M123" s="102" t="e">
        <f>Dec_2025!#REF!</f>
        <v>#REF!</v>
      </c>
      <c r="N123" s="102" t="e">
        <f>Dec_2025!#REF!</f>
        <v>#REF!</v>
      </c>
      <c r="O123" s="102" t="e">
        <f>Dec_2025!#REF!</f>
        <v>#REF!</v>
      </c>
      <c r="P123" s="108">
        <f>Dec_2025!AZ12</f>
        <v>358</v>
      </c>
    </row>
    <row r="124" spans="1:16">
      <c r="A124" s="192" t="s">
        <v>45</v>
      </c>
      <c r="B124" s="105">
        <f t="shared" si="6"/>
        <v>5</v>
      </c>
      <c r="D124" s="113" t="str">
        <f>Dec_2025!C13</f>
        <v xml:space="preserve">Matt </v>
      </c>
      <c r="E124" s="102" t="str">
        <f>Dec_2025!D13</f>
        <v>Holloway</v>
      </c>
      <c r="F124" s="102" t="str">
        <f>Dec_2025!E13</f>
        <v>Gloucester AC</v>
      </c>
      <c r="G124" s="114" t="str">
        <f>Dec_2025!F13</f>
        <v>M45</v>
      </c>
      <c r="K124" s="93">
        <f>Dec_2025!AU13</f>
        <v>25.72</v>
      </c>
      <c r="L124" s="102" t="e">
        <f>Dec_2025!#REF!</f>
        <v>#REF!</v>
      </c>
      <c r="M124" s="102" t="e">
        <f>Dec_2025!#REF!</f>
        <v>#REF!</v>
      </c>
      <c r="N124" s="102" t="e">
        <f>Dec_2025!#REF!</f>
        <v>#REF!</v>
      </c>
      <c r="O124" s="102" t="e">
        <f>Dec_2025!#REF!</f>
        <v>#REF!</v>
      </c>
      <c r="P124" s="108">
        <f>Dec_2025!AZ13</f>
        <v>424</v>
      </c>
    </row>
    <row r="125" spans="1:16">
      <c r="A125" s="192" t="s">
        <v>45</v>
      </c>
      <c r="B125" s="105">
        <f t="shared" si="6"/>
        <v>2</v>
      </c>
      <c r="D125" s="113" t="str">
        <f>Dec_2025!C14</f>
        <v>Kyle</v>
      </c>
      <c r="E125" s="102" t="str">
        <f>Dec_2025!D14</f>
        <v>Neal</v>
      </c>
      <c r="F125" s="102" t="str">
        <f>Dec_2025!E14</f>
        <v>Gloucester AC</v>
      </c>
      <c r="G125" s="114" t="str">
        <f>Dec_2025!F14</f>
        <v>U23</v>
      </c>
      <c r="K125" s="93">
        <f>Dec_2025!AU14</f>
        <v>30.72</v>
      </c>
      <c r="L125" s="102" t="e">
        <f>Dec_2025!#REF!</f>
        <v>#REF!</v>
      </c>
      <c r="M125" s="102" t="e">
        <f>Dec_2025!#REF!</f>
        <v>#REF!</v>
      </c>
      <c r="N125" s="102" t="e">
        <f>Dec_2025!#REF!</f>
        <v>#REF!</v>
      </c>
      <c r="O125" s="102" t="e">
        <f>Dec_2025!#REF!</f>
        <v>#REF!</v>
      </c>
      <c r="P125" s="108">
        <f>Dec_2025!AZ14</f>
        <v>479</v>
      </c>
    </row>
    <row r="126" spans="1:16">
      <c r="A126" s="192" t="s">
        <v>45</v>
      </c>
      <c r="B126" s="105">
        <f t="shared" si="6"/>
        <v>13</v>
      </c>
      <c r="D126" s="113" t="str">
        <f>Dec_2025!C15</f>
        <v>Stephen</v>
      </c>
      <c r="E126" s="102" t="str">
        <f>Dec_2025!D15</f>
        <v>Carpenter</v>
      </c>
      <c r="F126" s="102" t="str">
        <f>Dec_2025!E15</f>
        <v>Walton AC</v>
      </c>
      <c r="G126" s="114" t="str">
        <f>Dec_2025!F15</f>
        <v>M35</v>
      </c>
      <c r="K126" s="93">
        <f>Dec_2025!AU15</f>
        <v>21.38</v>
      </c>
      <c r="L126" s="102" t="str">
        <f>Dec_2025!AV18</f>
        <v>W35 Disc</v>
      </c>
      <c r="M126" s="102">
        <f>Dec_2025!AW18</f>
        <v>1</v>
      </c>
      <c r="N126" s="102">
        <f>Dec_2025!AX18</f>
        <v>14.24</v>
      </c>
      <c r="O126" s="102">
        <f>Dec_2025!AY18</f>
        <v>176</v>
      </c>
      <c r="P126" s="108">
        <f>Dec_2025!AZ15</f>
        <v>298</v>
      </c>
    </row>
    <row r="127" spans="1:16">
      <c r="A127" s="192" t="s">
        <v>45</v>
      </c>
      <c r="B127" s="105">
        <f t="shared" si="6"/>
        <v>16</v>
      </c>
      <c r="D127" s="113" t="str">
        <f>Dec_2025!C16</f>
        <v xml:space="preserve">Robert </v>
      </c>
      <c r="E127" s="102" t="str">
        <f>Dec_2025!D16</f>
        <v>Smith</v>
      </c>
      <c r="F127" s="102" t="str">
        <f>Dec_2025!E16</f>
        <v>Walton AC</v>
      </c>
      <c r="G127" s="114" t="str">
        <f>Dec_2025!F16</f>
        <v>M35</v>
      </c>
      <c r="K127" s="93">
        <f>Dec_2025!AU16</f>
        <v>17.79</v>
      </c>
      <c r="L127" s="102" t="str">
        <f>Dec_2025!AV19</f>
        <v>M35 Disc</v>
      </c>
      <c r="M127" s="102">
        <f>Dec_2025!AW19</f>
        <v>1</v>
      </c>
      <c r="N127" s="102">
        <f>Dec_2025!AX19</f>
        <v>29.05</v>
      </c>
      <c r="O127" s="102">
        <f>Dec_2025!AY19</f>
        <v>446</v>
      </c>
      <c r="P127" s="108">
        <f>Dec_2025!AZ16</f>
        <v>231</v>
      </c>
    </row>
    <row r="128" spans="1:16">
      <c r="A128" s="192" t="s">
        <v>45</v>
      </c>
      <c r="B128" s="105">
        <f t="shared" si="6"/>
        <v>1</v>
      </c>
      <c r="D128" s="113" t="str">
        <f>Dec_2025!C17</f>
        <v>Jake</v>
      </c>
      <c r="E128" s="102" t="str">
        <f>Dec_2025!D17</f>
        <v>Taylor</v>
      </c>
      <c r="F128" s="102" t="str">
        <f>Dec_2025!E17</f>
        <v>Herne Hill Harriers</v>
      </c>
      <c r="G128" s="114" t="str">
        <f>Dec_2025!F17</f>
        <v>SM</v>
      </c>
      <c r="K128" s="93">
        <f>Dec_2025!AU17</f>
        <v>30.97</v>
      </c>
      <c r="L128" s="102" t="str">
        <f>Dec_2025!AV20</f>
        <v>M50 Disc</v>
      </c>
      <c r="M128" s="102">
        <f>Dec_2025!AW20</f>
        <v>1.0078</v>
      </c>
      <c r="N128" s="102">
        <f>Dec_2025!AX20</f>
        <v>18.650000000000002</v>
      </c>
      <c r="O128" s="102">
        <f>Dec_2025!AY20</f>
        <v>247</v>
      </c>
      <c r="P128" s="108">
        <f>Dec_2025!AZ17</f>
        <v>484</v>
      </c>
    </row>
    <row r="129" spans="1:16">
      <c r="A129" s="191" t="s">
        <v>45</v>
      </c>
      <c r="B129" s="285">
        <f t="shared" si="6"/>
        <v>18</v>
      </c>
      <c r="C129" s="286"/>
      <c r="D129" s="287" t="str">
        <f>Dec_2025!C18</f>
        <v>Stef</v>
      </c>
      <c r="E129" s="244" t="str">
        <f>Dec_2025!D18</f>
        <v>Bazylkiewicz</v>
      </c>
      <c r="F129" s="244" t="str">
        <f>Dec_2025!E18</f>
        <v>Radley AC</v>
      </c>
      <c r="G129" s="281" t="str">
        <f>Dec_2025!F18</f>
        <v>W35</v>
      </c>
      <c r="H129" s="165"/>
      <c r="K129" s="93">
        <f>Dec_2025!AU18</f>
        <v>14.24</v>
      </c>
      <c r="L129" s="102" t="e">
        <f>Dec_2025!#REF!</f>
        <v>#REF!</v>
      </c>
      <c r="M129" s="102" t="e">
        <f>Dec_2025!#REF!</f>
        <v>#REF!</v>
      </c>
      <c r="N129" s="102" t="e">
        <f>Dec_2025!#REF!</f>
        <v>#REF!</v>
      </c>
      <c r="O129" s="102" t="e">
        <f>Dec_2025!#REF!</f>
        <v>#REF!</v>
      </c>
      <c r="P129" s="282">
        <f>Dec_2025!AZ18</f>
        <v>176</v>
      </c>
    </row>
    <row r="130" spans="1:16">
      <c r="A130" s="192" t="s">
        <v>45</v>
      </c>
      <c r="B130" s="105">
        <f t="shared" si="6"/>
        <v>3</v>
      </c>
      <c r="D130" s="113" t="str">
        <f>Dec_2025!C19</f>
        <v>Mark</v>
      </c>
      <c r="E130" s="102" t="str">
        <f>Dec_2025!D19</f>
        <v>Andrews</v>
      </c>
      <c r="F130" s="102" t="str">
        <f>Dec_2025!E19</f>
        <v>Hercules Wimbledon AC</v>
      </c>
      <c r="G130" s="114" t="str">
        <f>Dec_2025!F19</f>
        <v>M35</v>
      </c>
      <c r="K130" s="93">
        <f>Dec_2025!AU19</f>
        <v>29.05</v>
      </c>
      <c r="L130" s="102" t="e">
        <f>Dec_2025!#REF!</f>
        <v>#REF!</v>
      </c>
      <c r="M130" s="102" t="e">
        <f>Dec_2025!#REF!</f>
        <v>#REF!</v>
      </c>
      <c r="N130" s="102" t="e">
        <f>Dec_2025!#REF!</f>
        <v>#REF!</v>
      </c>
      <c r="O130" s="102" t="e">
        <f>Dec_2025!#REF!</f>
        <v>#REF!</v>
      </c>
      <c r="P130" s="108">
        <f>Dec_2025!AZ19</f>
        <v>446</v>
      </c>
    </row>
    <row r="131" spans="1:16" ht="14.25" thickBot="1">
      <c r="A131" s="192" t="s">
        <v>45</v>
      </c>
      <c r="B131" s="105">
        <f t="shared" si="6"/>
        <v>15</v>
      </c>
      <c r="D131" s="113" t="str">
        <f>Dec_2025!C20</f>
        <v>Martin</v>
      </c>
      <c r="E131" s="102" t="str">
        <f>Dec_2025!D20</f>
        <v>Willis</v>
      </c>
      <c r="F131" s="102" t="str">
        <f>Dec_2025!E20</f>
        <v>Walton AC</v>
      </c>
      <c r="G131" s="114" t="str">
        <f>Dec_2025!F20</f>
        <v>M50</v>
      </c>
      <c r="K131" s="93">
        <f>Dec_2025!AU20</f>
        <v>18.510000000000002</v>
      </c>
      <c r="L131" s="102" t="e">
        <f>Dec_2025!#REF!</f>
        <v>#REF!</v>
      </c>
      <c r="M131" s="102" t="e">
        <f>Dec_2025!#REF!</f>
        <v>#REF!</v>
      </c>
      <c r="N131" s="102" t="e">
        <f>Dec_2025!#REF!</f>
        <v>#REF!</v>
      </c>
      <c r="O131" s="102" t="e">
        <f>Dec_2025!#REF!</f>
        <v>#REF!</v>
      </c>
      <c r="P131" s="108">
        <f>Dec_2025!AZ20</f>
        <v>247</v>
      </c>
    </row>
    <row r="132" spans="1:16">
      <c r="A132" s="191" t="s">
        <v>372</v>
      </c>
      <c r="B132" s="161">
        <f t="shared" ref="B132:B149" si="7">RANK(P132,P$132:P$149,0)</f>
        <v>8</v>
      </c>
      <c r="D132" s="156" t="str">
        <f>Dec_2025!C3</f>
        <v>Andy</v>
      </c>
      <c r="E132" s="157" t="str">
        <f>Dec_2025!D3</f>
        <v>Smerdon</v>
      </c>
      <c r="F132" s="157" t="str">
        <f>Dec_2025!E3</f>
        <v>Fleet &amp; Crookham AC</v>
      </c>
      <c r="G132" s="158" t="str">
        <f>Dec_2025!F3</f>
        <v>M60</v>
      </c>
      <c r="K132" s="92">
        <f>Dec_2025!BA3</f>
        <v>1.8</v>
      </c>
      <c r="L132" s="157" t="str">
        <f>Dec_2025!BB6</f>
        <v>M60 Pole</v>
      </c>
      <c r="M132" s="157">
        <f>Dec_2025!BC6</f>
        <v>1.38</v>
      </c>
      <c r="N132" s="157">
        <f>Dec_2025!BD6</f>
        <v>0</v>
      </c>
      <c r="O132" s="157">
        <f>Dec_2025!BE6</f>
        <v>0</v>
      </c>
      <c r="P132" s="159">
        <f>Dec_2025!BF3</f>
        <v>237</v>
      </c>
    </row>
    <row r="133" spans="1:16">
      <c r="A133" s="191" t="s">
        <v>372</v>
      </c>
      <c r="B133" s="105">
        <f t="shared" si="7"/>
        <v>15</v>
      </c>
      <c r="D133" s="113" t="str">
        <f>Dec_2025!C4</f>
        <v>Josh</v>
      </c>
      <c r="E133" s="102" t="str">
        <f>Dec_2025!D4</f>
        <v>Strudwick</v>
      </c>
      <c r="F133" s="102" t="str">
        <f>Dec_2025!E4</f>
        <v>BMHAC</v>
      </c>
      <c r="G133" s="114" t="str">
        <f>Dec_2025!F4</f>
        <v>SM</v>
      </c>
      <c r="K133" s="93">
        <f>Dec_2025!BA4</f>
        <v>2</v>
      </c>
      <c r="L133" s="102" t="str">
        <f>Dec_2025!BB7</f>
        <v>M60 Pole</v>
      </c>
      <c r="M133" s="102">
        <f>Dec_2025!BC7</f>
        <v>1.38</v>
      </c>
      <c r="N133" s="102">
        <f>Dec_2025!BD7</f>
        <v>3.17</v>
      </c>
      <c r="O133" s="102">
        <f>Dec_2025!BE7</f>
        <v>398</v>
      </c>
      <c r="P133" s="108">
        <f>Dec_2025!BF4</f>
        <v>140</v>
      </c>
    </row>
    <row r="134" spans="1:16">
      <c r="A134" s="191" t="s">
        <v>372</v>
      </c>
      <c r="B134" s="105">
        <f t="shared" si="7"/>
        <v>14</v>
      </c>
      <c r="D134" s="113" t="str">
        <f>Dec_2025!C5</f>
        <v>Mark</v>
      </c>
      <c r="E134" s="102" t="str">
        <f>Dec_2025!D5</f>
        <v>Andrews</v>
      </c>
      <c r="F134" s="102" t="str">
        <f>Dec_2025!E5</f>
        <v>Hercules Wimbledon AC</v>
      </c>
      <c r="G134" s="114" t="str">
        <f>Dec_2025!F5</f>
        <v>M35</v>
      </c>
      <c r="K134" s="93">
        <f>Dec_2025!BA5</f>
        <v>2</v>
      </c>
      <c r="L134" s="102" t="str">
        <f>Dec_2025!BB8</f>
        <v>M60 Pole</v>
      </c>
      <c r="M134" s="102">
        <f>Dec_2025!BC8</f>
        <v>1.38</v>
      </c>
      <c r="N134" s="102">
        <f>Dec_2025!BD8</f>
        <v>2.48</v>
      </c>
      <c r="O134" s="102">
        <f>Dec_2025!BE8</f>
        <v>237</v>
      </c>
      <c r="P134" s="108">
        <f>Dec_2025!BF5</f>
        <v>143</v>
      </c>
    </row>
    <row r="135" spans="1:16">
      <c r="A135" s="191" t="s">
        <v>372</v>
      </c>
      <c r="B135" s="105">
        <f t="shared" si="7"/>
        <v>17</v>
      </c>
      <c r="D135" s="113" t="str">
        <f>Dec_2025!C6</f>
        <v>Peter</v>
      </c>
      <c r="E135" s="102" t="str">
        <f>Dec_2025!D6</f>
        <v>Costley</v>
      </c>
      <c r="F135" s="102" t="str">
        <f>Dec_2025!E6</f>
        <v>Southampton AC</v>
      </c>
      <c r="G135" s="114" t="str">
        <f>Dec_2025!F6</f>
        <v>M60</v>
      </c>
      <c r="K135" s="93">
        <f>Dec_2025!BA6</f>
        <v>0</v>
      </c>
      <c r="L135" s="102" t="str">
        <f>Dec_2025!BB9</f>
        <v>M45 Pole</v>
      </c>
      <c r="M135" s="102">
        <f>Dec_2025!BC9</f>
        <v>1.1351</v>
      </c>
      <c r="N135" s="102">
        <f>Dec_2025!BD9</f>
        <v>2.4900000000000002</v>
      </c>
      <c r="O135" s="102">
        <f>Dec_2025!BE9</f>
        <v>240</v>
      </c>
      <c r="P135" s="108">
        <f>Dec_2025!BF6</f>
        <v>0</v>
      </c>
    </row>
    <row r="136" spans="1:16">
      <c r="A136" s="191" t="s">
        <v>372</v>
      </c>
      <c r="B136" s="105">
        <f t="shared" si="7"/>
        <v>3</v>
      </c>
      <c r="D136" s="113" t="str">
        <f>Dec_2025!C7</f>
        <v>Paul</v>
      </c>
      <c r="E136" s="102" t="str">
        <f>Dec_2025!D7</f>
        <v>Yeoman</v>
      </c>
      <c r="F136" s="102" t="str">
        <f>Dec_2025!E7</f>
        <v>Newport Harriers AC</v>
      </c>
      <c r="G136" s="114" t="str">
        <f>Dec_2025!F7</f>
        <v>M60</v>
      </c>
      <c r="K136" s="93">
        <f>Dec_2025!BA7</f>
        <v>2.2999999999999998</v>
      </c>
      <c r="L136" s="102" t="str">
        <f>Dec_2025!BB10</f>
        <v>M55 Pole</v>
      </c>
      <c r="M136" s="102">
        <f>Dec_2025!BC10</f>
        <v>1.2881</v>
      </c>
      <c r="N136" s="102">
        <f>Dec_2025!BD10</f>
        <v>3.09</v>
      </c>
      <c r="O136" s="102">
        <f>Dec_2025!BE10</f>
        <v>379</v>
      </c>
      <c r="P136" s="108">
        <f>Dec_2025!BF7</f>
        <v>398</v>
      </c>
    </row>
    <row r="137" spans="1:16">
      <c r="A137" s="191" t="s">
        <v>372</v>
      </c>
      <c r="B137" s="105">
        <f t="shared" si="7"/>
        <v>8</v>
      </c>
      <c r="D137" s="113" t="str">
        <f>Dec_2025!C8</f>
        <v>Andy</v>
      </c>
      <c r="E137" s="102" t="str">
        <f>Dec_2025!D8</f>
        <v>Waddington</v>
      </c>
      <c r="F137" s="102" t="str">
        <f>Dec_2025!E8</f>
        <v>BMHAC</v>
      </c>
      <c r="G137" s="114" t="str">
        <f>Dec_2025!F8</f>
        <v>M60</v>
      </c>
      <c r="K137" s="93">
        <f>Dec_2025!BA8</f>
        <v>1.8</v>
      </c>
      <c r="L137" s="102" t="str">
        <f>Dec_2025!BB11</f>
        <v>M55 Pole</v>
      </c>
      <c r="M137" s="102">
        <f>Dec_2025!BC11</f>
        <v>1.2881</v>
      </c>
      <c r="N137" s="102">
        <f>Dec_2025!BD11</f>
        <v>2.83</v>
      </c>
      <c r="O137" s="102">
        <f>Dec_2025!BE11</f>
        <v>316</v>
      </c>
      <c r="P137" s="108">
        <f>Dec_2025!BF8</f>
        <v>237</v>
      </c>
    </row>
    <row r="138" spans="1:16">
      <c r="A138" s="191" t="s">
        <v>372</v>
      </c>
      <c r="B138" s="105">
        <f t="shared" si="7"/>
        <v>7</v>
      </c>
      <c r="D138" s="113" t="str">
        <f>Dec_2025!C9</f>
        <v>John</v>
      </c>
      <c r="E138" s="102" t="str">
        <f>Dec_2025!D9</f>
        <v>Bowden</v>
      </c>
      <c r="F138" s="102" t="str">
        <f>Dec_2025!E9</f>
        <v>Charnwood</v>
      </c>
      <c r="G138" s="114" t="str">
        <f>Dec_2025!F9</f>
        <v>M45</v>
      </c>
      <c r="K138" s="93">
        <f>Dec_2025!BA9</f>
        <v>2.2000000000000002</v>
      </c>
      <c r="L138" s="102" t="str">
        <f>Dec_2025!BB13</f>
        <v>M45 Pole</v>
      </c>
      <c r="M138" s="102">
        <f>Dec_2025!BC13</f>
        <v>1.1351</v>
      </c>
      <c r="N138" s="102">
        <f>Dec_2025!BD13</f>
        <v>2.72</v>
      </c>
      <c r="O138" s="102">
        <f>Dec_2025!BE13</f>
        <v>291</v>
      </c>
      <c r="P138" s="108">
        <f>Dec_2025!BF9</f>
        <v>240</v>
      </c>
    </row>
    <row r="139" spans="1:16">
      <c r="A139" s="191" t="s">
        <v>372</v>
      </c>
      <c r="B139" s="105">
        <f t="shared" si="7"/>
        <v>4</v>
      </c>
      <c r="D139" s="113" t="str">
        <f>Dec_2025!C10</f>
        <v>Derek</v>
      </c>
      <c r="E139" s="102" t="str">
        <f>Dec_2025!D10</f>
        <v>Warn</v>
      </c>
      <c r="F139" s="102" t="str">
        <f>Dec_2025!E10</f>
        <v>Southampton AC</v>
      </c>
      <c r="G139" s="114" t="str">
        <f>Dec_2025!F10</f>
        <v>M55</v>
      </c>
      <c r="K139" s="93">
        <f>Dec_2025!BA10</f>
        <v>2.4</v>
      </c>
      <c r="L139" s="102" t="str">
        <f>Dec_2025!BB14</f>
        <v>M00 Pole</v>
      </c>
      <c r="M139" s="102">
        <f>Dec_2025!BC14</f>
        <v>1</v>
      </c>
      <c r="N139" s="102">
        <f>Dec_2025!BD14</f>
        <v>3.2</v>
      </c>
      <c r="O139" s="102">
        <f>Dec_2025!BE14</f>
        <v>406</v>
      </c>
      <c r="P139" s="108">
        <f>Dec_2025!BF10</f>
        <v>379</v>
      </c>
    </row>
    <row r="140" spans="1:16">
      <c r="A140" s="191" t="s">
        <v>372</v>
      </c>
      <c r="B140" s="105">
        <f t="shared" si="7"/>
        <v>5</v>
      </c>
      <c r="D140" s="113" t="str">
        <f>Dec_2025!C11</f>
        <v>Mike</v>
      </c>
      <c r="E140" s="102" t="str">
        <f>Dec_2025!D11</f>
        <v>Futtit</v>
      </c>
      <c r="F140" s="102" t="str">
        <f>Dec_2025!E11</f>
        <v>Walton AC</v>
      </c>
      <c r="G140" s="114" t="str">
        <f>Dec_2025!F11</f>
        <v>M55</v>
      </c>
      <c r="K140" s="93">
        <f>Dec_2025!BA11</f>
        <v>2.2000000000000002</v>
      </c>
      <c r="L140" s="102" t="e">
        <f>Dec_2025!#REF!</f>
        <v>#REF!</v>
      </c>
      <c r="M140" s="102" t="e">
        <f>Dec_2025!#REF!</f>
        <v>#REF!</v>
      </c>
      <c r="N140" s="102" t="e">
        <f>Dec_2025!#REF!</f>
        <v>#REF!</v>
      </c>
      <c r="O140" s="102" t="e">
        <f>Dec_2025!#REF!</f>
        <v>#REF!</v>
      </c>
      <c r="P140" s="108">
        <f>Dec_2025!BF11</f>
        <v>316</v>
      </c>
    </row>
    <row r="141" spans="1:16">
      <c r="A141" s="191" t="s">
        <v>372</v>
      </c>
      <c r="B141" s="105">
        <f t="shared" si="7"/>
        <v>13</v>
      </c>
      <c r="D141" s="113" t="str">
        <f>Dec_2025!C12</f>
        <v>Neil</v>
      </c>
      <c r="E141" s="102" t="str">
        <f>Dec_2025!D12</f>
        <v>Barton</v>
      </c>
      <c r="F141" s="102" t="str">
        <f>Dec_2025!E12</f>
        <v>BMHAC</v>
      </c>
      <c r="G141" s="114" t="str">
        <f>Dec_2025!F12</f>
        <v>M45</v>
      </c>
      <c r="K141" s="93">
        <f>Dec_2025!BA12</f>
        <v>1.8</v>
      </c>
      <c r="L141" s="102" t="e">
        <f>Dec_2025!#REF!</f>
        <v>#REF!</v>
      </c>
      <c r="M141" s="102" t="e">
        <f>Dec_2025!#REF!</f>
        <v>#REF!</v>
      </c>
      <c r="N141" s="102" t="e">
        <f>Dec_2025!#REF!</f>
        <v>#REF!</v>
      </c>
      <c r="O141" s="102" t="e">
        <f>Dec_2025!#REF!</f>
        <v>#REF!</v>
      </c>
      <c r="P141" s="108">
        <f>Dec_2025!BF12</f>
        <v>147</v>
      </c>
    </row>
    <row r="142" spans="1:16">
      <c r="A142" s="191" t="s">
        <v>372</v>
      </c>
      <c r="B142" s="105">
        <f t="shared" si="7"/>
        <v>6</v>
      </c>
      <c r="D142" s="113" t="str">
        <f>Dec_2025!C13</f>
        <v xml:space="preserve">Matt </v>
      </c>
      <c r="E142" s="102" t="str">
        <f>Dec_2025!D13</f>
        <v>Holloway</v>
      </c>
      <c r="F142" s="102" t="str">
        <f>Dec_2025!E13</f>
        <v>Gloucester AC</v>
      </c>
      <c r="G142" s="114" t="str">
        <f>Dec_2025!F13</f>
        <v>M45</v>
      </c>
      <c r="K142" s="93">
        <f>Dec_2025!BA13</f>
        <v>2.4</v>
      </c>
      <c r="L142" s="102" t="e">
        <f>Dec_2025!#REF!</f>
        <v>#REF!</v>
      </c>
      <c r="M142" s="102" t="e">
        <f>Dec_2025!#REF!</f>
        <v>#REF!</v>
      </c>
      <c r="N142" s="102" t="e">
        <f>Dec_2025!#REF!</f>
        <v>#REF!</v>
      </c>
      <c r="O142" s="102" t="e">
        <f>Dec_2025!#REF!</f>
        <v>#REF!</v>
      </c>
      <c r="P142" s="108">
        <f>Dec_2025!BF13</f>
        <v>291</v>
      </c>
    </row>
    <row r="143" spans="1:16">
      <c r="A143" s="191" t="s">
        <v>372</v>
      </c>
      <c r="B143" s="105">
        <f t="shared" si="7"/>
        <v>2</v>
      </c>
      <c r="D143" s="113" t="str">
        <f>Dec_2025!C14</f>
        <v>Kyle</v>
      </c>
      <c r="E143" s="102" t="str">
        <f>Dec_2025!D14</f>
        <v>Neal</v>
      </c>
      <c r="F143" s="102" t="str">
        <f>Dec_2025!E14</f>
        <v>Gloucester AC</v>
      </c>
      <c r="G143" s="114" t="str">
        <f>Dec_2025!F14</f>
        <v>U23</v>
      </c>
      <c r="K143" s="93">
        <f>Dec_2025!BA14</f>
        <v>3.2</v>
      </c>
      <c r="L143" s="102" t="e">
        <f>Dec_2025!#REF!</f>
        <v>#REF!</v>
      </c>
      <c r="M143" s="102" t="e">
        <f>Dec_2025!#REF!</f>
        <v>#REF!</v>
      </c>
      <c r="N143" s="102" t="e">
        <f>Dec_2025!#REF!</f>
        <v>#REF!</v>
      </c>
      <c r="O143" s="102" t="e">
        <f>Dec_2025!#REF!</f>
        <v>#REF!</v>
      </c>
      <c r="P143" s="108">
        <f>Dec_2025!BF14</f>
        <v>406</v>
      </c>
    </row>
    <row r="144" spans="1:16">
      <c r="A144" s="191" t="s">
        <v>372</v>
      </c>
      <c r="B144" s="105">
        <f t="shared" si="7"/>
        <v>1</v>
      </c>
      <c r="D144" s="113" t="str">
        <f>Dec_2025!C15</f>
        <v>Stephen</v>
      </c>
      <c r="E144" s="102" t="str">
        <f>Dec_2025!D15</f>
        <v>Carpenter</v>
      </c>
      <c r="F144" s="102" t="str">
        <f>Dec_2025!E15</f>
        <v>Walton AC</v>
      </c>
      <c r="G144" s="114" t="str">
        <f>Dec_2025!F15</f>
        <v>M35</v>
      </c>
      <c r="K144" s="93">
        <f>Dec_2025!BA15</f>
        <v>3.2</v>
      </c>
      <c r="L144" s="102" t="str">
        <f>Dec_2025!BB18</f>
        <v>W35 Pole</v>
      </c>
      <c r="M144" s="102">
        <f>Dec_2025!BC18</f>
        <v>1.0024</v>
      </c>
      <c r="N144" s="102">
        <f>Dec_2025!BD18</f>
        <v>0</v>
      </c>
      <c r="O144" s="102">
        <f>Dec_2025!BE18</f>
        <v>0</v>
      </c>
      <c r="P144" s="108">
        <f>Dec_2025!BF15</f>
        <v>416</v>
      </c>
    </row>
    <row r="145" spans="1:16">
      <c r="A145" s="191" t="s">
        <v>372</v>
      </c>
      <c r="B145" s="105">
        <f t="shared" si="7"/>
        <v>16</v>
      </c>
      <c r="D145" s="113" t="str">
        <f>Dec_2025!C16</f>
        <v xml:space="preserve">Robert </v>
      </c>
      <c r="E145" s="102" t="str">
        <f>Dec_2025!D16</f>
        <v>Smith</v>
      </c>
      <c r="F145" s="102" t="str">
        <f>Dec_2025!E16</f>
        <v>Walton AC</v>
      </c>
      <c r="G145" s="114" t="str">
        <f>Dec_2025!F16</f>
        <v>M35</v>
      </c>
      <c r="K145" s="93">
        <f>Dec_2025!BA16</f>
        <v>1.8</v>
      </c>
      <c r="L145" s="102" t="str">
        <f>Dec_2025!BB19</f>
        <v>M35 Pole</v>
      </c>
      <c r="M145" s="102">
        <f>Dec_2025!BC19</f>
        <v>1.0128999999999999</v>
      </c>
      <c r="N145" s="102">
        <f>Dec_2025!BD19</f>
        <v>2.2200000000000002</v>
      </c>
      <c r="O145" s="102">
        <f>Dec_2025!BE19</f>
        <v>183</v>
      </c>
      <c r="P145" s="108">
        <f>Dec_2025!BF16</f>
        <v>107</v>
      </c>
    </row>
    <row r="146" spans="1:16">
      <c r="A146" s="191" t="s">
        <v>372</v>
      </c>
      <c r="B146" s="105">
        <f t="shared" si="7"/>
        <v>11</v>
      </c>
      <c r="D146" s="113" t="str">
        <f>Dec_2025!C17</f>
        <v>Jake</v>
      </c>
      <c r="E146" s="102" t="str">
        <f>Dec_2025!D17</f>
        <v>Taylor</v>
      </c>
      <c r="F146" s="102" t="str">
        <f>Dec_2025!E17</f>
        <v>Herne Hill Harriers</v>
      </c>
      <c r="G146" s="114" t="str">
        <f>Dec_2025!F17</f>
        <v>SM</v>
      </c>
      <c r="K146" s="93">
        <f>Dec_2025!BA17</f>
        <v>2.4</v>
      </c>
      <c r="L146" s="102" t="str">
        <f>Dec_2025!BB20</f>
        <v>M50 Pole</v>
      </c>
      <c r="M146" s="102">
        <f>Dec_2025!BC20</f>
        <v>1.2070000000000001</v>
      </c>
      <c r="N146" s="102">
        <f>Dec_2025!BD20</f>
        <v>2.41</v>
      </c>
      <c r="O146" s="102">
        <f>Dec_2025!BE20</f>
        <v>222</v>
      </c>
      <c r="P146" s="108">
        <f>Dec_2025!BF17</f>
        <v>220</v>
      </c>
    </row>
    <row r="147" spans="1:16">
      <c r="A147" s="191" t="s">
        <v>372</v>
      </c>
      <c r="B147" s="285">
        <f t="shared" si="7"/>
        <v>17</v>
      </c>
      <c r="C147" s="286"/>
      <c r="D147" s="287" t="str">
        <f>Dec_2025!C18</f>
        <v>Stef</v>
      </c>
      <c r="E147" s="244" t="str">
        <f>Dec_2025!D18</f>
        <v>Bazylkiewicz</v>
      </c>
      <c r="F147" s="244" t="str">
        <f>Dec_2025!E18</f>
        <v>Radley AC</v>
      </c>
      <c r="G147" s="281" t="str">
        <f>Dec_2025!F18</f>
        <v>W35</v>
      </c>
      <c r="H147" s="165"/>
      <c r="K147" s="93">
        <f>Dec_2025!BA18</f>
        <v>0</v>
      </c>
      <c r="L147" s="102" t="e">
        <f>Dec_2025!#REF!</f>
        <v>#REF!</v>
      </c>
      <c r="M147" s="102" t="e">
        <f>Dec_2025!#REF!</f>
        <v>#REF!</v>
      </c>
      <c r="N147" s="102" t="e">
        <f>Dec_2025!#REF!</f>
        <v>#REF!</v>
      </c>
      <c r="O147" s="102" t="e">
        <f>Dec_2025!#REF!</f>
        <v>#REF!</v>
      </c>
      <c r="P147" s="282">
        <f>Dec_2025!BF18</f>
        <v>0</v>
      </c>
    </row>
    <row r="148" spans="1:16">
      <c r="A148" s="191" t="s">
        <v>372</v>
      </c>
      <c r="B148" s="105">
        <f t="shared" si="7"/>
        <v>12</v>
      </c>
      <c r="D148" s="113" t="str">
        <f>Dec_2025!C19</f>
        <v>Mark</v>
      </c>
      <c r="E148" s="102" t="str">
        <f>Dec_2025!D19</f>
        <v>Andrews</v>
      </c>
      <c r="F148" s="102" t="str">
        <f>Dec_2025!E19</f>
        <v>Hercules Wimbledon AC</v>
      </c>
      <c r="G148" s="114" t="str">
        <f>Dec_2025!F19</f>
        <v>M35</v>
      </c>
      <c r="K148" s="93">
        <f>Dec_2025!BA19</f>
        <v>2.2000000000000002</v>
      </c>
      <c r="L148" s="102" t="e">
        <f>Dec_2025!#REF!</f>
        <v>#REF!</v>
      </c>
      <c r="M148" s="102" t="e">
        <f>Dec_2025!#REF!</f>
        <v>#REF!</v>
      </c>
      <c r="N148" s="102" t="e">
        <f>Dec_2025!#REF!</f>
        <v>#REF!</v>
      </c>
      <c r="O148" s="102" t="e">
        <f>Dec_2025!#REF!</f>
        <v>#REF!</v>
      </c>
      <c r="P148" s="108">
        <f>Dec_2025!BF19</f>
        <v>183</v>
      </c>
    </row>
    <row r="149" spans="1:16" ht="14.25" thickBot="1">
      <c r="A149" s="191" t="s">
        <v>372</v>
      </c>
      <c r="B149" s="105">
        <f t="shared" si="7"/>
        <v>10</v>
      </c>
      <c r="D149" s="113" t="str">
        <f>Dec_2025!C20</f>
        <v>Martin</v>
      </c>
      <c r="E149" s="102" t="str">
        <f>Dec_2025!D20</f>
        <v>Willis</v>
      </c>
      <c r="F149" s="102" t="str">
        <f>Dec_2025!E20</f>
        <v>Walton AC</v>
      </c>
      <c r="G149" s="114" t="str">
        <f>Dec_2025!F20</f>
        <v>M50</v>
      </c>
      <c r="K149" s="93">
        <f>Dec_2025!BA20</f>
        <v>2</v>
      </c>
      <c r="L149" s="102" t="e">
        <f>Dec_2025!#REF!</f>
        <v>#REF!</v>
      </c>
      <c r="M149" s="102" t="e">
        <f>Dec_2025!#REF!</f>
        <v>#REF!</v>
      </c>
      <c r="N149" s="102" t="e">
        <f>Dec_2025!#REF!</f>
        <v>#REF!</v>
      </c>
      <c r="O149" s="102" t="e">
        <f>Dec_2025!#REF!</f>
        <v>#REF!</v>
      </c>
      <c r="P149" s="108">
        <f>Dec_2025!BF20</f>
        <v>222</v>
      </c>
    </row>
    <row r="150" spans="1:16">
      <c r="A150" s="191" t="s">
        <v>373</v>
      </c>
      <c r="B150" s="161">
        <f t="shared" ref="B150:B167" si="8">RANK(P150,P$150:P$167,0)</f>
        <v>4</v>
      </c>
      <c r="D150" s="156" t="str">
        <f>Dec_2025!C3</f>
        <v>Andy</v>
      </c>
      <c r="E150" s="157" t="str">
        <f>Dec_2025!D3</f>
        <v>Smerdon</v>
      </c>
      <c r="F150" s="157" t="str">
        <f>Dec_2025!E3</f>
        <v>Fleet &amp; Crookham AC</v>
      </c>
      <c r="G150" s="158" t="str">
        <f>Dec_2025!F3</f>
        <v>M60</v>
      </c>
      <c r="K150" s="92">
        <f>Dec_2025!BG3</f>
        <v>27.96</v>
      </c>
      <c r="L150" s="157" t="str">
        <f>Dec_2025!BH6</f>
        <v>M60 Jav</v>
      </c>
      <c r="M150" s="157">
        <f>Dec_2025!BI6</f>
        <v>1.3674999999999999</v>
      </c>
      <c r="N150" s="157">
        <f>Dec_2025!BJ6</f>
        <v>24.75</v>
      </c>
      <c r="O150" s="157">
        <f>Dec_2025!BK6</f>
        <v>226</v>
      </c>
      <c r="P150" s="159">
        <f>Dec_2025!BL3</f>
        <v>417</v>
      </c>
    </row>
    <row r="151" spans="1:16">
      <c r="A151" s="191" t="s">
        <v>373</v>
      </c>
      <c r="B151" s="105">
        <f t="shared" si="8"/>
        <v>2</v>
      </c>
      <c r="D151" s="113" t="str">
        <f>Dec_2025!C4</f>
        <v>Josh</v>
      </c>
      <c r="E151" s="102" t="str">
        <f>Dec_2025!D4</f>
        <v>Strudwick</v>
      </c>
      <c r="F151" s="102" t="str">
        <f>Dec_2025!E4</f>
        <v>BMHAC</v>
      </c>
      <c r="G151" s="114" t="str">
        <f>Dec_2025!F4</f>
        <v>SM</v>
      </c>
      <c r="K151" s="93">
        <f>Dec_2025!BG4</f>
        <v>40.340000000000003</v>
      </c>
      <c r="L151" s="102" t="str">
        <f>Dec_2025!BH7</f>
        <v>M60 Jav</v>
      </c>
      <c r="M151" s="102">
        <f>Dec_2025!BI7</f>
        <v>1.3674999999999999</v>
      </c>
      <c r="N151" s="102">
        <f>Dec_2025!BJ7</f>
        <v>28.82</v>
      </c>
      <c r="O151" s="102">
        <f>Dec_2025!BK7</f>
        <v>283</v>
      </c>
      <c r="P151" s="108">
        <f>Dec_2025!BL4</f>
        <v>447</v>
      </c>
    </row>
    <row r="152" spans="1:16">
      <c r="A152" s="191" t="s">
        <v>373</v>
      </c>
      <c r="B152" s="105">
        <f t="shared" si="8"/>
        <v>11</v>
      </c>
      <c r="D152" s="113" t="str">
        <f>Dec_2025!C5</f>
        <v>Mark</v>
      </c>
      <c r="E152" s="102" t="str">
        <f>Dec_2025!D5</f>
        <v>Andrews</v>
      </c>
      <c r="F152" s="102" t="str">
        <f>Dec_2025!E5</f>
        <v>Hercules Wimbledon AC</v>
      </c>
      <c r="G152" s="114" t="str">
        <f>Dec_2025!F5</f>
        <v>M35</v>
      </c>
      <c r="K152" s="93">
        <f>Dec_2025!BG5</f>
        <v>32.619999999999997</v>
      </c>
      <c r="L152" s="102" t="str">
        <f>Dec_2025!BH8</f>
        <v>M60 Jav</v>
      </c>
      <c r="M152" s="102">
        <f>Dec_2025!BI8</f>
        <v>1.3674999999999999</v>
      </c>
      <c r="N152" s="102">
        <f>Dec_2025!BJ8</f>
        <v>37.56</v>
      </c>
      <c r="O152" s="102">
        <f>Dec_2025!BK8</f>
        <v>407</v>
      </c>
      <c r="P152" s="108">
        <f>Dec_2025!BL5</f>
        <v>356</v>
      </c>
    </row>
    <row r="153" spans="1:16">
      <c r="A153" s="191" t="s">
        <v>373</v>
      </c>
      <c r="B153" s="105">
        <f t="shared" si="8"/>
        <v>16</v>
      </c>
      <c r="D153" s="113" t="str">
        <f>Dec_2025!C6</f>
        <v>Peter</v>
      </c>
      <c r="E153" s="102" t="str">
        <f>Dec_2025!D6</f>
        <v>Costley</v>
      </c>
      <c r="F153" s="102" t="str">
        <f>Dec_2025!E6</f>
        <v>Southampton AC</v>
      </c>
      <c r="G153" s="114" t="str">
        <f>Dec_2025!F6</f>
        <v>M60</v>
      </c>
      <c r="K153" s="93">
        <f>Dec_2025!BG6</f>
        <v>18.100000000000001</v>
      </c>
      <c r="L153" s="102" t="str">
        <f>Dec_2025!BH9</f>
        <v>M45 Jav</v>
      </c>
      <c r="M153" s="102">
        <f>Dec_2025!BI9</f>
        <v>1.2110000000000001</v>
      </c>
      <c r="N153" s="102">
        <f>Dec_2025!BJ9</f>
        <v>35.71</v>
      </c>
      <c r="O153" s="102">
        <f>Dec_2025!BK9</f>
        <v>380</v>
      </c>
      <c r="P153" s="108">
        <f>Dec_2025!BL6</f>
        <v>226</v>
      </c>
    </row>
    <row r="154" spans="1:16">
      <c r="A154" s="191" t="s">
        <v>373</v>
      </c>
      <c r="B154" s="105">
        <f t="shared" si="8"/>
        <v>15</v>
      </c>
      <c r="D154" s="113" t="str">
        <f>Dec_2025!C7</f>
        <v>Paul</v>
      </c>
      <c r="E154" s="102" t="str">
        <f>Dec_2025!D7</f>
        <v>Yeoman</v>
      </c>
      <c r="F154" s="102" t="str">
        <f>Dec_2025!E7</f>
        <v>Newport Harriers AC</v>
      </c>
      <c r="G154" s="114" t="str">
        <f>Dec_2025!F7</f>
        <v>M60</v>
      </c>
      <c r="K154" s="93">
        <f>Dec_2025!BG7</f>
        <v>21.08</v>
      </c>
      <c r="L154" s="102" t="str">
        <f>Dec_2025!BH10</f>
        <v>M55 Jav</v>
      </c>
      <c r="M154" s="102">
        <f>Dec_2025!BI10</f>
        <v>1.3425</v>
      </c>
      <c r="N154" s="102">
        <f>Dec_2025!BJ10</f>
        <v>29.27</v>
      </c>
      <c r="O154" s="102">
        <f>Dec_2025!BK10</f>
        <v>289</v>
      </c>
      <c r="P154" s="108">
        <f>Dec_2025!BL7</f>
        <v>283</v>
      </c>
    </row>
    <row r="155" spans="1:16">
      <c r="A155" s="191" t="s">
        <v>373</v>
      </c>
      <c r="B155" s="105">
        <f t="shared" si="8"/>
        <v>5</v>
      </c>
      <c r="D155" s="113" t="str">
        <f>Dec_2025!C8</f>
        <v>Andy</v>
      </c>
      <c r="E155" s="102" t="str">
        <f>Dec_2025!D8</f>
        <v>Waddington</v>
      </c>
      <c r="F155" s="102" t="str">
        <f>Dec_2025!E8</f>
        <v>BMHAC</v>
      </c>
      <c r="G155" s="114" t="str">
        <f>Dec_2025!F8</f>
        <v>M60</v>
      </c>
      <c r="K155" s="93">
        <f>Dec_2025!BG8</f>
        <v>27.47</v>
      </c>
      <c r="L155" s="102" t="str">
        <f>Dec_2025!BH11</f>
        <v>M55 Jav</v>
      </c>
      <c r="M155" s="102">
        <f>Dec_2025!BI11</f>
        <v>1.3425</v>
      </c>
      <c r="N155" s="102">
        <f>Dec_2025!BJ11</f>
        <v>34.86</v>
      </c>
      <c r="O155" s="102">
        <f>Dec_2025!BK11</f>
        <v>368</v>
      </c>
      <c r="P155" s="108">
        <f>Dec_2025!BL8</f>
        <v>407</v>
      </c>
    </row>
    <row r="156" spans="1:16">
      <c r="A156" s="191" t="s">
        <v>373</v>
      </c>
      <c r="B156" s="105">
        <f t="shared" si="8"/>
        <v>7</v>
      </c>
      <c r="D156" s="113" t="str">
        <f>Dec_2025!C9</f>
        <v>John</v>
      </c>
      <c r="E156" s="102" t="str">
        <f>Dec_2025!D9</f>
        <v>Bowden</v>
      </c>
      <c r="F156" s="102" t="str">
        <f>Dec_2025!E9</f>
        <v>Charnwood</v>
      </c>
      <c r="G156" s="114" t="str">
        <f>Dec_2025!F9</f>
        <v>M45</v>
      </c>
      <c r="K156" s="93">
        <f>Dec_2025!BG9</f>
        <v>29.49</v>
      </c>
      <c r="L156" s="102" t="str">
        <f>Dec_2025!BH13</f>
        <v>M45 Jav</v>
      </c>
      <c r="M156" s="102">
        <f>Dec_2025!BI13</f>
        <v>1.2110000000000001</v>
      </c>
      <c r="N156" s="102">
        <f>Dec_2025!BJ13</f>
        <v>29.560000000000002</v>
      </c>
      <c r="O156" s="102">
        <f>Dec_2025!BK13</f>
        <v>293</v>
      </c>
      <c r="P156" s="108">
        <f>Dec_2025!BL9</f>
        <v>380</v>
      </c>
    </row>
    <row r="157" spans="1:16">
      <c r="A157" s="191" t="s">
        <v>373</v>
      </c>
      <c r="B157" s="105">
        <f t="shared" si="8"/>
        <v>14</v>
      </c>
      <c r="D157" s="113" t="str">
        <f>Dec_2025!C10</f>
        <v>Derek</v>
      </c>
      <c r="E157" s="102" t="str">
        <f>Dec_2025!D10</f>
        <v>Warn</v>
      </c>
      <c r="F157" s="102" t="str">
        <f>Dec_2025!E10</f>
        <v>Southampton AC</v>
      </c>
      <c r="G157" s="114" t="str">
        <f>Dec_2025!F10</f>
        <v>M55</v>
      </c>
      <c r="K157" s="93">
        <f>Dec_2025!BG10</f>
        <v>21.81</v>
      </c>
      <c r="L157" s="102" t="str">
        <f>Dec_2025!BH14</f>
        <v>M00 Jav</v>
      </c>
      <c r="M157" s="102">
        <f>Dec_2025!BI14</f>
        <v>1</v>
      </c>
      <c r="N157" s="102">
        <f>Dec_2025!BJ14</f>
        <v>36.53</v>
      </c>
      <c r="O157" s="102">
        <f>Dec_2025!BK14</f>
        <v>392</v>
      </c>
      <c r="P157" s="108">
        <f>Dec_2025!BL10</f>
        <v>289</v>
      </c>
    </row>
    <row r="158" spans="1:16">
      <c r="A158" s="191" t="s">
        <v>373</v>
      </c>
      <c r="B158" s="105">
        <f t="shared" si="8"/>
        <v>9</v>
      </c>
      <c r="D158" s="113" t="str">
        <f>Dec_2025!C11</f>
        <v>Mike</v>
      </c>
      <c r="E158" s="102" t="str">
        <f>Dec_2025!D11</f>
        <v>Futtit</v>
      </c>
      <c r="F158" s="102" t="str">
        <f>Dec_2025!E11</f>
        <v>Walton AC</v>
      </c>
      <c r="G158" s="114" t="str">
        <f>Dec_2025!F11</f>
        <v>M55</v>
      </c>
      <c r="K158" s="93">
        <f>Dec_2025!BG11</f>
        <v>25.97</v>
      </c>
      <c r="L158" s="102" t="e">
        <f>Dec_2025!#REF!</f>
        <v>#REF!</v>
      </c>
      <c r="M158" s="102" t="e">
        <f>Dec_2025!#REF!</f>
        <v>#REF!</v>
      </c>
      <c r="N158" s="102" t="e">
        <f>Dec_2025!#REF!</f>
        <v>#REF!</v>
      </c>
      <c r="O158" s="102" t="e">
        <f>Dec_2025!#REF!</f>
        <v>#REF!</v>
      </c>
      <c r="P158" s="108">
        <f>Dec_2025!BL11</f>
        <v>368</v>
      </c>
    </row>
    <row r="159" spans="1:16">
      <c r="A159" s="191" t="s">
        <v>373</v>
      </c>
      <c r="B159" s="105">
        <f t="shared" si="8"/>
        <v>3</v>
      </c>
      <c r="D159" s="113" t="str">
        <f>Dec_2025!C12</f>
        <v>Neil</v>
      </c>
      <c r="E159" s="102" t="str">
        <f>Dec_2025!D12</f>
        <v>Barton</v>
      </c>
      <c r="F159" s="102" t="str">
        <f>Dec_2025!E12</f>
        <v>BMHAC</v>
      </c>
      <c r="G159" s="114" t="str">
        <f>Dec_2025!F12</f>
        <v>M45</v>
      </c>
      <c r="K159" s="93">
        <f>Dec_2025!BG12</f>
        <v>32.25</v>
      </c>
      <c r="L159" s="102" t="e">
        <f>Dec_2025!#REF!</f>
        <v>#REF!</v>
      </c>
      <c r="M159" s="102" t="e">
        <f>Dec_2025!#REF!</f>
        <v>#REF!</v>
      </c>
      <c r="N159" s="102" t="e">
        <f>Dec_2025!#REF!</f>
        <v>#REF!</v>
      </c>
      <c r="O159" s="102" t="e">
        <f>Dec_2025!#REF!</f>
        <v>#REF!</v>
      </c>
      <c r="P159" s="108">
        <f>Dec_2025!BL12</f>
        <v>428</v>
      </c>
    </row>
    <row r="160" spans="1:16">
      <c r="A160" s="191" t="s">
        <v>373</v>
      </c>
      <c r="B160" s="105">
        <f t="shared" si="8"/>
        <v>13</v>
      </c>
      <c r="D160" s="113" t="str">
        <f>Dec_2025!C13</f>
        <v xml:space="preserve">Matt </v>
      </c>
      <c r="E160" s="102" t="str">
        <f>Dec_2025!D13</f>
        <v>Holloway</v>
      </c>
      <c r="F160" s="102" t="str">
        <f>Dec_2025!E13</f>
        <v>Gloucester AC</v>
      </c>
      <c r="G160" s="114" t="str">
        <f>Dec_2025!F13</f>
        <v>M45</v>
      </c>
      <c r="K160" s="93">
        <f>Dec_2025!BG13</f>
        <v>24.41</v>
      </c>
      <c r="L160" s="102" t="e">
        <f>Dec_2025!#REF!</f>
        <v>#REF!</v>
      </c>
      <c r="M160" s="102" t="e">
        <f>Dec_2025!#REF!</f>
        <v>#REF!</v>
      </c>
      <c r="N160" s="102" t="e">
        <f>Dec_2025!#REF!</f>
        <v>#REF!</v>
      </c>
      <c r="O160" s="102" t="e">
        <f>Dec_2025!#REF!</f>
        <v>#REF!</v>
      </c>
      <c r="P160" s="108">
        <f>Dec_2025!BL13</f>
        <v>293</v>
      </c>
    </row>
    <row r="161" spans="1:16">
      <c r="A161" s="191" t="s">
        <v>373</v>
      </c>
      <c r="B161" s="105">
        <f t="shared" si="8"/>
        <v>6</v>
      </c>
      <c r="D161" s="113" t="str">
        <f>Dec_2025!C14</f>
        <v>Kyle</v>
      </c>
      <c r="E161" s="102" t="str">
        <f>Dec_2025!D14</f>
        <v>Neal</v>
      </c>
      <c r="F161" s="102" t="str">
        <f>Dec_2025!E14</f>
        <v>Gloucester AC</v>
      </c>
      <c r="G161" s="114" t="str">
        <f>Dec_2025!F14</f>
        <v>U23</v>
      </c>
      <c r="K161" s="93">
        <f>Dec_2025!BG14</f>
        <v>36.53</v>
      </c>
      <c r="L161" s="102" t="e">
        <f>Dec_2025!#REF!</f>
        <v>#REF!</v>
      </c>
      <c r="M161" s="102" t="e">
        <f>Dec_2025!#REF!</f>
        <v>#REF!</v>
      </c>
      <c r="N161" s="102" t="e">
        <f>Dec_2025!#REF!</f>
        <v>#REF!</v>
      </c>
      <c r="O161" s="102" t="e">
        <f>Dec_2025!#REF!</f>
        <v>#REF!</v>
      </c>
      <c r="P161" s="108">
        <f>Dec_2025!BL14</f>
        <v>392</v>
      </c>
    </row>
    <row r="162" spans="1:16">
      <c r="A162" s="191" t="s">
        <v>373</v>
      </c>
      <c r="B162" s="105">
        <f t="shared" si="8"/>
        <v>10</v>
      </c>
      <c r="D162" s="113" t="str">
        <f>Dec_2025!C15</f>
        <v>Stephen</v>
      </c>
      <c r="E162" s="102" t="str">
        <f>Dec_2025!D15</f>
        <v>Carpenter</v>
      </c>
      <c r="F162" s="102" t="str">
        <f>Dec_2025!E15</f>
        <v>Walton AC</v>
      </c>
      <c r="G162" s="114" t="str">
        <f>Dec_2025!F15</f>
        <v>M35</v>
      </c>
      <c r="K162" s="93">
        <f>Dec_2025!BG15</f>
        <v>32.880000000000003</v>
      </c>
      <c r="L162" s="102" t="str">
        <f>Dec_2025!BH18</f>
        <v>W35 Jav</v>
      </c>
      <c r="M162" s="102">
        <f>Dec_2025!BI18</f>
        <v>1.0236000000000001</v>
      </c>
      <c r="N162" s="102">
        <f>Dec_2025!BJ18</f>
        <v>13.31</v>
      </c>
      <c r="O162" s="102">
        <f>Dec_2025!BK18</f>
        <v>166</v>
      </c>
      <c r="P162" s="108">
        <f>Dec_2025!BL15</f>
        <v>360</v>
      </c>
    </row>
    <row r="163" spans="1:16">
      <c r="A163" s="191" t="s">
        <v>373</v>
      </c>
      <c r="B163" s="105">
        <f t="shared" si="8"/>
        <v>12</v>
      </c>
      <c r="D163" s="113" t="str">
        <f>Dec_2025!C16</f>
        <v xml:space="preserve">Robert </v>
      </c>
      <c r="E163" s="102" t="str">
        <f>Dec_2025!D16</f>
        <v>Smith</v>
      </c>
      <c r="F163" s="102" t="str">
        <f>Dec_2025!E16</f>
        <v>Walton AC</v>
      </c>
      <c r="G163" s="114" t="str">
        <f>Dec_2025!F16</f>
        <v>M35</v>
      </c>
      <c r="K163" s="93">
        <f>Dec_2025!BG16</f>
        <v>30.52</v>
      </c>
      <c r="L163" s="102" t="str">
        <f>Dec_2025!BH19</f>
        <v>M35 Jav</v>
      </c>
      <c r="M163" s="102">
        <f>Dec_2025!BI19</f>
        <v>1.0438000000000001</v>
      </c>
      <c r="N163" s="102">
        <f>Dec_2025!BJ19</f>
        <v>35.58</v>
      </c>
      <c r="O163" s="102">
        <f>Dec_2025!BK19</f>
        <v>378</v>
      </c>
      <c r="P163" s="108">
        <f>Dec_2025!BL16</f>
        <v>325</v>
      </c>
    </row>
    <row r="164" spans="1:16">
      <c r="A164" s="191" t="s">
        <v>373</v>
      </c>
      <c r="B164" s="105">
        <f t="shared" si="8"/>
        <v>1</v>
      </c>
      <c r="D164" s="113" t="str">
        <f>Dec_2025!C17</f>
        <v>Jake</v>
      </c>
      <c r="E164" s="102" t="str">
        <f>Dec_2025!D17</f>
        <v>Taylor</v>
      </c>
      <c r="F164" s="102" t="str">
        <f>Dec_2025!E17</f>
        <v>Herne Hill Harriers</v>
      </c>
      <c r="G164" s="114" t="str">
        <f>Dec_2025!F17</f>
        <v>SM</v>
      </c>
      <c r="K164" s="93">
        <f>Dec_2025!BG17</f>
        <v>44.53</v>
      </c>
      <c r="L164" s="102" t="str">
        <f>Dec_2025!BH20</f>
        <v>M50 Jav</v>
      </c>
      <c r="M164" s="102">
        <f>Dec_2025!BI20</f>
        <v>1.2293000000000001</v>
      </c>
      <c r="N164" s="102">
        <f>Dec_2025!BJ20</f>
        <v>23.7</v>
      </c>
      <c r="O164" s="102">
        <f>Dec_2025!BK20</f>
        <v>212</v>
      </c>
      <c r="P164" s="108">
        <f>Dec_2025!BL17</f>
        <v>508</v>
      </c>
    </row>
    <row r="165" spans="1:16">
      <c r="A165" s="191" t="s">
        <v>373</v>
      </c>
      <c r="B165" s="285">
        <f t="shared" si="8"/>
        <v>18</v>
      </c>
      <c r="C165" s="286"/>
      <c r="D165" s="287" t="str">
        <f>Dec_2025!C18</f>
        <v>Stef</v>
      </c>
      <c r="E165" s="244" t="str">
        <f>Dec_2025!D18</f>
        <v>Bazylkiewicz</v>
      </c>
      <c r="F165" s="244" t="str">
        <f>Dec_2025!E18</f>
        <v>Radley AC</v>
      </c>
      <c r="G165" s="281" t="str">
        <f>Dec_2025!F18</f>
        <v>W35</v>
      </c>
      <c r="H165" s="165"/>
      <c r="K165" s="93">
        <f>Dec_2025!BG18</f>
        <v>13.01</v>
      </c>
      <c r="L165" s="102" t="e">
        <f>Dec_2025!#REF!</f>
        <v>#REF!</v>
      </c>
      <c r="M165" s="102" t="e">
        <f>Dec_2025!#REF!</f>
        <v>#REF!</v>
      </c>
      <c r="N165" s="102" t="e">
        <f>Dec_2025!#REF!</f>
        <v>#REF!</v>
      </c>
      <c r="O165" s="102" t="e">
        <f>Dec_2025!#REF!</f>
        <v>#REF!</v>
      </c>
      <c r="P165" s="282">
        <f>Dec_2025!BL18</f>
        <v>166</v>
      </c>
    </row>
    <row r="166" spans="1:16">
      <c r="A166" s="191" t="s">
        <v>373</v>
      </c>
      <c r="B166" s="105">
        <f t="shared" si="8"/>
        <v>8</v>
      </c>
      <c r="D166" s="113" t="str">
        <f>Dec_2025!C19</f>
        <v>Mark</v>
      </c>
      <c r="E166" s="102" t="str">
        <f>Dec_2025!D19</f>
        <v>Andrews</v>
      </c>
      <c r="F166" s="102" t="str">
        <f>Dec_2025!E19</f>
        <v>Hercules Wimbledon AC</v>
      </c>
      <c r="G166" s="114" t="str">
        <f>Dec_2025!F19</f>
        <v>M35</v>
      </c>
      <c r="K166" s="93">
        <f>Dec_2025!BG19</f>
        <v>34.090000000000003</v>
      </c>
      <c r="L166" s="102" t="e">
        <f>Dec_2025!#REF!</f>
        <v>#REF!</v>
      </c>
      <c r="M166" s="102" t="e">
        <f>Dec_2025!#REF!</f>
        <v>#REF!</v>
      </c>
      <c r="N166" s="102" t="e">
        <f>Dec_2025!#REF!</f>
        <v>#REF!</v>
      </c>
      <c r="O166" s="102" t="e">
        <f>Dec_2025!#REF!</f>
        <v>#REF!</v>
      </c>
      <c r="P166" s="108">
        <f>Dec_2025!BL19</f>
        <v>378</v>
      </c>
    </row>
    <row r="167" spans="1:16" ht="14.25" thickBot="1">
      <c r="A167" s="191" t="s">
        <v>373</v>
      </c>
      <c r="B167" s="105">
        <f t="shared" si="8"/>
        <v>17</v>
      </c>
      <c r="D167" s="113" t="str">
        <f>Dec_2025!C20</f>
        <v>Martin</v>
      </c>
      <c r="E167" s="102" t="str">
        <f>Dec_2025!D20</f>
        <v>Willis</v>
      </c>
      <c r="F167" s="102" t="str">
        <f>Dec_2025!E20</f>
        <v>Walton AC</v>
      </c>
      <c r="G167" s="114" t="str">
        <f>Dec_2025!F20</f>
        <v>M50</v>
      </c>
      <c r="K167" s="93">
        <f>Dec_2025!BG20</f>
        <v>19.28</v>
      </c>
      <c r="L167" s="102" t="e">
        <f>Dec_2025!#REF!</f>
        <v>#REF!</v>
      </c>
      <c r="M167" s="102" t="e">
        <f>Dec_2025!#REF!</f>
        <v>#REF!</v>
      </c>
      <c r="N167" s="102" t="e">
        <f>Dec_2025!#REF!</f>
        <v>#REF!</v>
      </c>
      <c r="O167" s="102" t="e">
        <f>Dec_2025!#REF!</f>
        <v>#REF!</v>
      </c>
      <c r="P167" s="108">
        <f>Dec_2025!BL20</f>
        <v>212</v>
      </c>
    </row>
    <row r="168" spans="1:16">
      <c r="A168" s="191" t="s">
        <v>374</v>
      </c>
      <c r="B168" s="161">
        <f t="shared" ref="B168:B185" si="9">RANK(P168,P$168:P$185,0)</f>
        <v>10</v>
      </c>
      <c r="D168" s="156" t="str">
        <f>Dec_2025!C3</f>
        <v>Andy</v>
      </c>
      <c r="E168" s="157" t="str">
        <f>Dec_2025!D3</f>
        <v>Smerdon</v>
      </c>
      <c r="F168" s="157" t="str">
        <f>Dec_2025!E3</f>
        <v>Fleet &amp; Crookham AC</v>
      </c>
      <c r="G168" s="158" t="str">
        <f>Dec_2025!F3</f>
        <v>M60</v>
      </c>
      <c r="J168" s="97">
        <f>Dec_2025!BM3</f>
        <v>7</v>
      </c>
      <c r="K168" s="296">
        <f>Dec_2025!BN3</f>
        <v>34.5</v>
      </c>
      <c r="L168" s="157">
        <f>Dec_2025!BO6</f>
        <v>377.4</v>
      </c>
      <c r="M168" s="157" t="str">
        <f>Dec_2025!BP6</f>
        <v>M60 1500</v>
      </c>
      <c r="N168" s="157">
        <f>Dec_2025!BQ6</f>
        <v>0.81740000000000002</v>
      </c>
      <c r="O168" s="157">
        <f>Dec_2025!BR6</f>
        <v>308.49</v>
      </c>
      <c r="P168" s="159">
        <f>Dec_2025!BT3</f>
        <v>219</v>
      </c>
    </row>
    <row r="169" spans="1:16">
      <c r="A169" s="191" t="s">
        <v>374</v>
      </c>
      <c r="B169" s="105">
        <f t="shared" si="9"/>
        <v>13</v>
      </c>
      <c r="D169" s="113" t="str">
        <f>Dec_2025!C4</f>
        <v>Josh</v>
      </c>
      <c r="E169" s="102" t="str">
        <f>Dec_2025!D4</f>
        <v>Strudwick</v>
      </c>
      <c r="F169" s="102" t="str">
        <f>Dec_2025!E4</f>
        <v>BMHAC</v>
      </c>
      <c r="G169" s="114" t="str">
        <f>Dec_2025!F4</f>
        <v>SM</v>
      </c>
      <c r="J169" s="99">
        <f>Dec_2025!BM4</f>
        <v>7</v>
      </c>
      <c r="K169" s="297">
        <f>Dec_2025!BN4</f>
        <v>1.8</v>
      </c>
      <c r="L169" s="102">
        <f>Dec_2025!BO7</f>
        <v>456.5</v>
      </c>
      <c r="M169" s="102" t="str">
        <f>Dec_2025!BP7</f>
        <v>M60 1500</v>
      </c>
      <c r="N169" s="102">
        <f>Dec_2025!BQ7</f>
        <v>0.81740000000000002</v>
      </c>
      <c r="O169" s="102">
        <f>Dec_2025!BR7</f>
        <v>373.15000000000003</v>
      </c>
      <c r="P169" s="108">
        <f>Dec_2025!BT4</f>
        <v>69</v>
      </c>
    </row>
    <row r="170" spans="1:16">
      <c r="A170" s="191" t="s">
        <v>374</v>
      </c>
      <c r="B170" s="105">
        <f t="shared" si="9"/>
        <v>16</v>
      </c>
      <c r="D170" s="113" t="str">
        <f>Dec_2025!C5</f>
        <v>Mark</v>
      </c>
      <c r="E170" s="102" t="str">
        <f>Dec_2025!D5</f>
        <v>Andrews</v>
      </c>
      <c r="F170" s="102" t="str">
        <f>Dec_2025!E5</f>
        <v>Hercules Wimbledon AC</v>
      </c>
      <c r="G170" s="114" t="str">
        <f>Dec_2025!F5</f>
        <v>M35</v>
      </c>
      <c r="J170" s="99">
        <f>Dec_2025!BM5</f>
        <v>8</v>
      </c>
      <c r="K170" s="297">
        <f>Dec_2025!BN5</f>
        <v>1.4</v>
      </c>
      <c r="L170" s="102">
        <f>Dec_2025!BO8</f>
        <v>354.1</v>
      </c>
      <c r="M170" s="102" t="str">
        <f>Dec_2025!BP8</f>
        <v>M60 1500</v>
      </c>
      <c r="N170" s="102">
        <f>Dec_2025!BQ8</f>
        <v>0.81740000000000002</v>
      </c>
      <c r="O170" s="102">
        <f>Dec_2025!BR8</f>
        <v>289.45</v>
      </c>
      <c r="P170" s="108">
        <f>Dec_2025!BT5</f>
        <v>0</v>
      </c>
    </row>
    <row r="171" spans="1:16">
      <c r="A171" s="191" t="s">
        <v>374</v>
      </c>
      <c r="B171" s="105">
        <f t="shared" si="9"/>
        <v>3</v>
      </c>
      <c r="D171" s="113" t="str">
        <f>Dec_2025!C6</f>
        <v>Peter</v>
      </c>
      <c r="E171" s="102" t="str">
        <f>Dec_2025!D6</f>
        <v>Costley</v>
      </c>
      <c r="F171" s="102" t="str">
        <f>Dec_2025!E6</f>
        <v>Southampton AC</v>
      </c>
      <c r="G171" s="114" t="str">
        <f>Dec_2025!F6</f>
        <v>M60</v>
      </c>
      <c r="J171" s="99">
        <f>Dec_2025!BM6</f>
        <v>6</v>
      </c>
      <c r="K171" s="297">
        <f>Dec_2025!BN6</f>
        <v>17.399999999999999</v>
      </c>
      <c r="L171" s="102">
        <f>Dec_2025!BO9</f>
        <v>497.6</v>
      </c>
      <c r="M171" s="102" t="str">
        <f>Dec_2025!BP9</f>
        <v>M45 1500</v>
      </c>
      <c r="N171" s="102">
        <f>Dec_2025!BQ9</f>
        <v>0.92059999999999997</v>
      </c>
      <c r="O171" s="102">
        <f>Dec_2025!BR9</f>
        <v>458.1</v>
      </c>
      <c r="P171" s="108">
        <f>Dec_2025!BT6</f>
        <v>512</v>
      </c>
    </row>
    <row r="172" spans="1:16">
      <c r="A172" s="191" t="s">
        <v>374</v>
      </c>
      <c r="B172" s="105">
        <f t="shared" si="9"/>
        <v>11</v>
      </c>
      <c r="D172" s="113" t="str">
        <f>Dec_2025!C7</f>
        <v>Paul</v>
      </c>
      <c r="E172" s="102" t="str">
        <f>Dec_2025!D7</f>
        <v>Yeoman</v>
      </c>
      <c r="F172" s="102" t="str">
        <f>Dec_2025!E7</f>
        <v>Newport Harriers AC</v>
      </c>
      <c r="G172" s="114" t="str">
        <f>Dec_2025!F7</f>
        <v>M60</v>
      </c>
      <c r="J172" s="99">
        <f>Dec_2025!BM7</f>
        <v>7</v>
      </c>
      <c r="K172" s="297">
        <f>Dec_2025!BN7</f>
        <v>36.5</v>
      </c>
      <c r="L172" s="102">
        <f>Dec_2025!BO10</f>
        <v>609.6</v>
      </c>
      <c r="M172" s="102" t="str">
        <f>Dec_2025!BP10</f>
        <v>M55 1500</v>
      </c>
      <c r="N172" s="102">
        <f>Dec_2025!BQ10</f>
        <v>0.85270000000000001</v>
      </c>
      <c r="O172" s="102">
        <f>Dec_2025!BR10</f>
        <v>519.81000000000006</v>
      </c>
      <c r="P172" s="108">
        <f>Dec_2025!BT7</f>
        <v>213</v>
      </c>
    </row>
    <row r="173" spans="1:16">
      <c r="A173" s="191" t="s">
        <v>374</v>
      </c>
      <c r="B173" s="105">
        <f t="shared" si="9"/>
        <v>1</v>
      </c>
      <c r="D173" s="113" t="str">
        <f>Dec_2025!C8</f>
        <v>Andy</v>
      </c>
      <c r="E173" s="102" t="str">
        <f>Dec_2025!D8</f>
        <v>Waddington</v>
      </c>
      <c r="F173" s="102" t="str">
        <f>Dec_2025!E8</f>
        <v>BMHAC</v>
      </c>
      <c r="G173" s="114" t="str">
        <f>Dec_2025!F8</f>
        <v>M60</v>
      </c>
      <c r="J173" s="99">
        <f>Dec_2025!BM8</f>
        <v>5</v>
      </c>
      <c r="K173" s="297">
        <f>Dec_2025!BN8</f>
        <v>54.1</v>
      </c>
      <c r="L173" s="102">
        <f>Dec_2025!BO11</f>
        <v>402.8</v>
      </c>
      <c r="M173" s="102" t="str">
        <f>Dec_2025!BP11</f>
        <v>M55 1500</v>
      </c>
      <c r="N173" s="102">
        <f>Dec_2025!BQ11</f>
        <v>0.85270000000000001</v>
      </c>
      <c r="O173" s="102">
        <f>Dec_2025!BR11</f>
        <v>343.47</v>
      </c>
      <c r="P173" s="108">
        <f>Dec_2025!BT8</f>
        <v>622</v>
      </c>
    </row>
    <row r="174" spans="1:16">
      <c r="A174" s="191" t="s">
        <v>374</v>
      </c>
      <c r="B174" s="105">
        <f t="shared" si="9"/>
        <v>15</v>
      </c>
      <c r="D174" s="113" t="str">
        <f>Dec_2025!C9</f>
        <v>John</v>
      </c>
      <c r="E174" s="102" t="str">
        <f>Dec_2025!D9</f>
        <v>Bowden</v>
      </c>
      <c r="F174" s="102" t="str">
        <f>Dec_2025!E9</f>
        <v>Charnwood</v>
      </c>
      <c r="G174" s="114" t="str">
        <f>Dec_2025!F9</f>
        <v>M45</v>
      </c>
      <c r="J174" s="99">
        <f>Dec_2025!BM9</f>
        <v>8</v>
      </c>
      <c r="K174" s="297">
        <f>Dec_2025!BN9</f>
        <v>17.600000000000001</v>
      </c>
      <c r="L174" s="102">
        <f>Dec_2025!BO13</f>
        <v>423.4</v>
      </c>
      <c r="M174" s="102" t="str">
        <f>Dec_2025!BP13</f>
        <v>M45 1500</v>
      </c>
      <c r="N174" s="102">
        <f>Dec_2025!BQ13</f>
        <v>0.92059999999999997</v>
      </c>
      <c r="O174" s="102">
        <f>Dec_2025!BR13</f>
        <v>389.79</v>
      </c>
      <c r="P174" s="108">
        <f>Dec_2025!BT9</f>
        <v>11</v>
      </c>
    </row>
    <row r="175" spans="1:16">
      <c r="A175" s="191" t="s">
        <v>374</v>
      </c>
      <c r="B175" s="105">
        <f t="shared" si="9"/>
        <v>16</v>
      </c>
      <c r="D175" s="113" t="str">
        <f>Dec_2025!C10</f>
        <v>Derek</v>
      </c>
      <c r="E175" s="102" t="str">
        <f>Dec_2025!D10</f>
        <v>Warn</v>
      </c>
      <c r="F175" s="102" t="str">
        <f>Dec_2025!E10</f>
        <v>Southampton AC</v>
      </c>
      <c r="G175" s="114" t="str">
        <f>Dec_2025!F10</f>
        <v>M55</v>
      </c>
      <c r="J175" s="99">
        <f>Dec_2025!BM10</f>
        <v>10</v>
      </c>
      <c r="K175" s="297">
        <f>Dec_2025!BN10</f>
        <v>9.6</v>
      </c>
      <c r="L175" s="102">
        <f>Dec_2025!BO14</f>
        <v>308.5</v>
      </c>
      <c r="M175" s="102" t="str">
        <f>Dec_2025!BP14</f>
        <v>M00 1500</v>
      </c>
      <c r="N175" s="102">
        <f>Dec_2025!BQ14</f>
        <v>1</v>
      </c>
      <c r="O175" s="102">
        <f>Dec_2025!BR14</f>
        <v>308.5</v>
      </c>
      <c r="P175" s="108">
        <f>Dec_2025!BT10</f>
        <v>0</v>
      </c>
    </row>
    <row r="176" spans="1:16">
      <c r="A176" s="191" t="s">
        <v>374</v>
      </c>
      <c r="B176" s="105">
        <f t="shared" si="9"/>
        <v>7</v>
      </c>
      <c r="D176" s="113" t="str">
        <f>Dec_2025!C11</f>
        <v>Mike</v>
      </c>
      <c r="E176" s="102" t="str">
        <f>Dec_2025!D11</f>
        <v>Futtit</v>
      </c>
      <c r="F176" s="102" t="str">
        <f>Dec_2025!E11</f>
        <v>Walton AC</v>
      </c>
      <c r="G176" s="114" t="str">
        <f>Dec_2025!F11</f>
        <v>M55</v>
      </c>
      <c r="J176" s="99">
        <f>Dec_2025!BM11</f>
        <v>6</v>
      </c>
      <c r="K176" s="297">
        <f>Dec_2025!BN11</f>
        <v>42.8</v>
      </c>
      <c r="L176" s="102" t="e">
        <f>Dec_2025!#REF!</f>
        <v>#REF!</v>
      </c>
      <c r="M176" s="102" t="e">
        <f>Dec_2025!#REF!</f>
        <v>#REF!</v>
      </c>
      <c r="N176" s="102" t="e">
        <f>Dec_2025!#REF!</f>
        <v>#REF!</v>
      </c>
      <c r="O176" s="102" t="e">
        <f>Dec_2025!#REF!</f>
        <v>#REF!</v>
      </c>
      <c r="P176" s="108">
        <f>Dec_2025!BT11</f>
        <v>335</v>
      </c>
    </row>
    <row r="177" spans="1:16">
      <c r="A177" s="191" t="s">
        <v>374</v>
      </c>
      <c r="B177" s="105">
        <f t="shared" si="9"/>
        <v>8</v>
      </c>
      <c r="D177" s="113" t="str">
        <f>Dec_2025!C12</f>
        <v>Neil</v>
      </c>
      <c r="E177" s="102" t="str">
        <f>Dec_2025!D12</f>
        <v>Barton</v>
      </c>
      <c r="F177" s="102" t="str">
        <f>Dec_2025!E12</f>
        <v>BMHAC</v>
      </c>
      <c r="G177" s="114" t="str">
        <f>Dec_2025!F12</f>
        <v>M45</v>
      </c>
      <c r="J177" s="99">
        <f>Dec_2025!BM12</f>
        <v>6</v>
      </c>
      <c r="K177" s="297">
        <f>Dec_2025!BN12</f>
        <v>39.700000000000003</v>
      </c>
      <c r="L177" s="102" t="e">
        <f>Dec_2025!#REF!</f>
        <v>#REF!</v>
      </c>
      <c r="M177" s="102" t="e">
        <f>Dec_2025!#REF!</f>
        <v>#REF!</v>
      </c>
      <c r="N177" s="102" t="e">
        <f>Dec_2025!#REF!</f>
        <v>#REF!</v>
      </c>
      <c r="O177" s="102" t="e">
        <f>Dec_2025!#REF!</f>
        <v>#REF!</v>
      </c>
      <c r="P177" s="108">
        <f>Dec_2025!BT12</f>
        <v>233</v>
      </c>
    </row>
    <row r="178" spans="1:16">
      <c r="A178" s="191" t="s">
        <v>374</v>
      </c>
      <c r="B178" s="105">
        <f t="shared" si="9"/>
        <v>12</v>
      </c>
      <c r="D178" s="113" t="str">
        <f>Dec_2025!C13</f>
        <v xml:space="preserve">Matt </v>
      </c>
      <c r="E178" s="102" t="str">
        <f>Dec_2025!D13</f>
        <v>Holloway</v>
      </c>
      <c r="F178" s="102" t="str">
        <f>Dec_2025!E13</f>
        <v>Gloucester AC</v>
      </c>
      <c r="G178" s="114" t="str">
        <f>Dec_2025!F13</f>
        <v>M45</v>
      </c>
      <c r="J178" s="99">
        <f>Dec_2025!BM13</f>
        <v>7</v>
      </c>
      <c r="K178" s="297">
        <f>Dec_2025!BN13</f>
        <v>3.4</v>
      </c>
      <c r="L178" s="102" t="e">
        <f>Dec_2025!#REF!</f>
        <v>#REF!</v>
      </c>
      <c r="M178" s="102" t="e">
        <f>Dec_2025!#REF!</f>
        <v>#REF!</v>
      </c>
      <c r="N178" s="102" t="e">
        <f>Dec_2025!#REF!</f>
        <v>#REF!</v>
      </c>
      <c r="O178" s="102" t="e">
        <f>Dec_2025!#REF!</f>
        <v>#REF!</v>
      </c>
      <c r="P178" s="108">
        <f>Dec_2025!BT13</f>
        <v>156</v>
      </c>
    </row>
    <row r="179" spans="1:16">
      <c r="A179" s="191" t="s">
        <v>374</v>
      </c>
      <c r="B179" s="105">
        <f t="shared" si="9"/>
        <v>3</v>
      </c>
      <c r="D179" s="113" t="str">
        <f>Dec_2025!C14</f>
        <v>Kyle</v>
      </c>
      <c r="E179" s="102" t="str">
        <f>Dec_2025!D14</f>
        <v>Neal</v>
      </c>
      <c r="F179" s="102" t="str">
        <f>Dec_2025!E14</f>
        <v>Gloucester AC</v>
      </c>
      <c r="G179" s="114" t="str">
        <f>Dec_2025!F14</f>
        <v>U23</v>
      </c>
      <c r="J179" s="99">
        <f>Dec_2025!BM14</f>
        <v>5</v>
      </c>
      <c r="K179" s="297">
        <f>Dec_2025!BN14</f>
        <v>8.5</v>
      </c>
      <c r="L179" s="102" t="e">
        <f>Dec_2025!#REF!</f>
        <v>#REF!</v>
      </c>
      <c r="M179" s="102" t="e">
        <f>Dec_2025!#REF!</f>
        <v>#REF!</v>
      </c>
      <c r="N179" s="102" t="e">
        <f>Dec_2025!#REF!</f>
        <v>#REF!</v>
      </c>
      <c r="O179" s="102" t="e">
        <f>Dec_2025!#REF!</f>
        <v>#REF!</v>
      </c>
      <c r="P179" s="108">
        <f>Dec_2025!BT14</f>
        <v>512</v>
      </c>
    </row>
    <row r="180" spans="1:16">
      <c r="A180" s="191" t="s">
        <v>374</v>
      </c>
      <c r="B180" s="105">
        <f t="shared" si="9"/>
        <v>5</v>
      </c>
      <c r="D180" s="113" t="str">
        <f>Dec_2025!C15</f>
        <v>Stephen</v>
      </c>
      <c r="E180" s="102" t="str">
        <f>Dec_2025!D15</f>
        <v>Carpenter</v>
      </c>
      <c r="F180" s="102" t="str">
        <f>Dec_2025!E15</f>
        <v>Walton AC</v>
      </c>
      <c r="G180" s="114" t="str">
        <f>Dec_2025!F15</f>
        <v>M35</v>
      </c>
      <c r="J180" s="99">
        <f>Dec_2025!BM15</f>
        <v>5</v>
      </c>
      <c r="K180" s="297">
        <f>Dec_2025!BN15</f>
        <v>34.1</v>
      </c>
      <c r="L180" s="102">
        <f>Dec_2025!BO18</f>
        <v>575.20000000000005</v>
      </c>
      <c r="M180" s="102" t="str">
        <f>Dec_2025!BP18</f>
        <v>W35 1500</v>
      </c>
      <c r="N180" s="102">
        <f>Dec_2025!BQ18</f>
        <v>0.98119999999999996</v>
      </c>
      <c r="O180" s="102">
        <f>Dec_2025!BR18</f>
        <v>564.39</v>
      </c>
      <c r="P180" s="108">
        <f>Dec_2025!BT15</f>
        <v>404</v>
      </c>
    </row>
    <row r="181" spans="1:16">
      <c r="A181" s="191" t="s">
        <v>374</v>
      </c>
      <c r="B181" s="105">
        <f t="shared" si="9"/>
        <v>2</v>
      </c>
      <c r="D181" s="113" t="str">
        <f>Dec_2025!C16</f>
        <v xml:space="preserve">Robert </v>
      </c>
      <c r="E181" s="102" t="str">
        <f>Dec_2025!D16</f>
        <v>Smith</v>
      </c>
      <c r="F181" s="102" t="str">
        <f>Dec_2025!E16</f>
        <v>Walton AC</v>
      </c>
      <c r="G181" s="114" t="str">
        <f>Dec_2025!F16</f>
        <v>M35</v>
      </c>
      <c r="J181" s="99">
        <f>Dec_2025!BM16</f>
        <v>4</v>
      </c>
      <c r="K181" s="297">
        <f>Dec_2025!BN16</f>
        <v>54.9</v>
      </c>
      <c r="L181" s="102">
        <f>Dec_2025!BO19</f>
        <v>445.7</v>
      </c>
      <c r="M181" s="102" t="str">
        <f>Dec_2025!BP19</f>
        <v>M35 1500</v>
      </c>
      <c r="N181" s="102">
        <f>Dec_2025!BQ19</f>
        <v>0.9849</v>
      </c>
      <c r="O181" s="102">
        <f>Dec_2025!BR19</f>
        <v>438.97</v>
      </c>
      <c r="P181" s="108">
        <f>Dec_2025!BT16</f>
        <v>616</v>
      </c>
    </row>
    <row r="182" spans="1:16">
      <c r="A182" s="191" t="s">
        <v>374</v>
      </c>
      <c r="B182" s="105">
        <f t="shared" si="9"/>
        <v>6</v>
      </c>
      <c r="D182" s="113" t="str">
        <f>Dec_2025!C17</f>
        <v>Jake</v>
      </c>
      <c r="E182" s="102" t="str">
        <f>Dec_2025!D17</f>
        <v>Taylor</v>
      </c>
      <c r="F182" s="102" t="str">
        <f>Dec_2025!E17</f>
        <v>Herne Hill Harriers</v>
      </c>
      <c r="G182" s="114" t="str">
        <f>Dec_2025!F17</f>
        <v>SM</v>
      </c>
      <c r="J182" s="99">
        <f>Dec_2025!BM17</f>
        <v>5</v>
      </c>
      <c r="K182" s="297">
        <f>Dec_2025!BN17</f>
        <v>33.700000000000003</v>
      </c>
      <c r="L182" s="102">
        <f>Dec_2025!BO20</f>
        <v>418.2</v>
      </c>
      <c r="M182" s="102" t="str">
        <f>Dec_2025!BP20</f>
        <v>M50 1500</v>
      </c>
      <c r="N182" s="102">
        <f>Dec_2025!BQ20</f>
        <v>0.8871</v>
      </c>
      <c r="O182" s="102">
        <f>Dec_2025!BR20</f>
        <v>370.99</v>
      </c>
      <c r="P182" s="108">
        <f>Dec_2025!BT17</f>
        <v>381</v>
      </c>
    </row>
    <row r="183" spans="1:16">
      <c r="A183" s="191" t="s">
        <v>374</v>
      </c>
      <c r="B183" s="285">
        <f t="shared" si="9"/>
        <v>16</v>
      </c>
      <c r="C183" s="286"/>
      <c r="D183" s="287" t="str">
        <f>Dec_2025!C18</f>
        <v>Stef</v>
      </c>
      <c r="E183" s="244" t="str">
        <f>Dec_2025!D18</f>
        <v>Bazylkiewicz</v>
      </c>
      <c r="F183" s="244" t="str">
        <f>Dec_2025!E18</f>
        <v>Radley AC</v>
      </c>
      <c r="G183" s="281" t="str">
        <f>Dec_2025!F18</f>
        <v>W35</v>
      </c>
      <c r="H183" s="165"/>
      <c r="J183" s="99">
        <f>Dec_2025!BM18</f>
        <v>9</v>
      </c>
      <c r="K183" s="297">
        <f>Dec_2025!BN18</f>
        <v>35.200000000000003</v>
      </c>
      <c r="L183" s="102" t="e">
        <f>Dec_2025!#REF!</f>
        <v>#REF!</v>
      </c>
      <c r="M183" s="102" t="e">
        <f>Dec_2025!#REF!</f>
        <v>#REF!</v>
      </c>
      <c r="N183" s="102" t="e">
        <f>Dec_2025!#REF!</f>
        <v>#REF!</v>
      </c>
      <c r="O183" s="102" t="e">
        <f>Dec_2025!#REF!</f>
        <v>#REF!</v>
      </c>
      <c r="P183" s="282">
        <f>Dec_2025!BT18</f>
        <v>0</v>
      </c>
    </row>
    <row r="184" spans="1:16">
      <c r="A184" s="191" t="s">
        <v>374</v>
      </c>
      <c r="B184" s="105">
        <f t="shared" si="9"/>
        <v>14</v>
      </c>
      <c r="D184" s="113" t="str">
        <f>Dec_2025!C19</f>
        <v>Mark</v>
      </c>
      <c r="E184" s="102" t="str">
        <f>Dec_2025!D19</f>
        <v>Andrews</v>
      </c>
      <c r="F184" s="102" t="str">
        <f>Dec_2025!E19</f>
        <v>Hercules Wimbledon AC</v>
      </c>
      <c r="G184" s="114" t="str">
        <f>Dec_2025!F19</f>
        <v>M35</v>
      </c>
      <c r="J184" s="99">
        <f>Dec_2025!BM19</f>
        <v>7</v>
      </c>
      <c r="K184" s="297">
        <f>Dec_2025!BN19</f>
        <v>25.7</v>
      </c>
      <c r="L184" s="102" t="e">
        <f>Dec_2025!#REF!</f>
        <v>#REF!</v>
      </c>
      <c r="M184" s="102" t="e">
        <f>Dec_2025!#REF!</f>
        <v>#REF!</v>
      </c>
      <c r="N184" s="102" t="e">
        <f>Dec_2025!#REF!</f>
        <v>#REF!</v>
      </c>
      <c r="O184" s="102" t="e">
        <f>Dec_2025!#REF!</f>
        <v>#REF!</v>
      </c>
      <c r="P184" s="108">
        <f>Dec_2025!BT19</f>
        <v>36</v>
      </c>
    </row>
    <row r="185" spans="1:16">
      <c r="A185" s="191" t="s">
        <v>374</v>
      </c>
      <c r="B185" s="105">
        <f t="shared" si="9"/>
        <v>9</v>
      </c>
      <c r="D185" s="113" t="str">
        <f>Dec_2025!C20</f>
        <v>Martin</v>
      </c>
      <c r="E185" s="102" t="str">
        <f>Dec_2025!D20</f>
        <v>Willis</v>
      </c>
      <c r="F185" s="102" t="str">
        <f>Dec_2025!E20</f>
        <v>Walton AC</v>
      </c>
      <c r="G185" s="114" t="str">
        <f>Dec_2025!F20</f>
        <v>M50</v>
      </c>
      <c r="J185" s="99">
        <f>Dec_2025!BM20</f>
        <v>6</v>
      </c>
      <c r="K185" s="297">
        <f>Dec_2025!BN20</f>
        <v>58.2</v>
      </c>
      <c r="L185" s="102" t="e">
        <f>Dec_2025!#REF!</f>
        <v>#REF!</v>
      </c>
      <c r="M185" s="102" t="e">
        <f>Dec_2025!#REF!</f>
        <v>#REF!</v>
      </c>
      <c r="N185" s="102" t="e">
        <f>Dec_2025!#REF!</f>
        <v>#REF!</v>
      </c>
      <c r="O185" s="102" t="e">
        <f>Dec_2025!#REF!</f>
        <v>#REF!</v>
      </c>
      <c r="P185" s="108">
        <f>Dec_2025!BT20</f>
        <v>221</v>
      </c>
    </row>
  </sheetData>
  <autoFilter ref="A5:CD185" xr:uid="{224E730E-D597-4344-AAD8-0BF5F03849EA}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FCF6-9A34-694A-AABD-C19ECF3973DC}">
  <dimension ref="A1:B100"/>
  <sheetViews>
    <sheetView workbookViewId="0"/>
  </sheetViews>
  <sheetFormatPr defaultColWidth="9.15234375" defaultRowHeight="11.65"/>
  <cols>
    <col min="1" max="16384" width="9.15234375" style="11"/>
  </cols>
  <sheetData>
    <row r="1" spans="1:2">
      <c r="A1" s="51" t="s">
        <v>214</v>
      </c>
      <c r="B1" s="49">
        <v>1</v>
      </c>
    </row>
    <row r="2" spans="1:2">
      <c r="A2" s="51" t="s">
        <v>216</v>
      </c>
      <c r="B2" s="49">
        <v>1</v>
      </c>
    </row>
    <row r="3" spans="1:2">
      <c r="A3" s="51" t="s">
        <v>215</v>
      </c>
      <c r="B3" s="49">
        <v>1</v>
      </c>
    </row>
    <row r="4" spans="1:2">
      <c r="A4" s="51" t="s">
        <v>222</v>
      </c>
      <c r="B4" s="49">
        <v>1</v>
      </c>
    </row>
    <row r="5" spans="1:2">
      <c r="A5" s="51" t="s">
        <v>218</v>
      </c>
      <c r="B5" s="49">
        <v>1</v>
      </c>
    </row>
    <row r="6" spans="1:2">
      <c r="A6" s="51" t="s">
        <v>217</v>
      </c>
      <c r="B6" s="49">
        <v>1</v>
      </c>
    </row>
    <row r="7" spans="1:2">
      <c r="A7" s="51" t="s">
        <v>223</v>
      </c>
      <c r="B7" s="49">
        <v>1</v>
      </c>
    </row>
    <row r="8" spans="1:2">
      <c r="A8" s="51" t="s">
        <v>220</v>
      </c>
      <c r="B8" s="49">
        <v>1</v>
      </c>
    </row>
    <row r="9" spans="1:2">
      <c r="A9" s="51" t="s">
        <v>219</v>
      </c>
      <c r="B9" s="49">
        <v>1</v>
      </c>
    </row>
    <row r="10" spans="1:2">
      <c r="A10" s="51" t="s">
        <v>221</v>
      </c>
      <c r="B10" s="49">
        <v>1</v>
      </c>
    </row>
    <row r="11" spans="1:2">
      <c r="A11" s="51" t="s">
        <v>204</v>
      </c>
      <c r="B11" s="50">
        <v>0.9869</v>
      </c>
    </row>
    <row r="12" spans="1:2">
      <c r="A12" s="51" t="s">
        <v>206</v>
      </c>
      <c r="B12" s="50">
        <v>0.99129999999999996</v>
      </c>
    </row>
    <row r="13" spans="1:2">
      <c r="A13" s="51" t="s">
        <v>205</v>
      </c>
      <c r="B13" s="50">
        <v>0.96540000000000004</v>
      </c>
    </row>
    <row r="14" spans="1:2">
      <c r="A14" s="51" t="s">
        <v>212</v>
      </c>
      <c r="B14" s="50">
        <v>1.0143</v>
      </c>
    </row>
    <row r="15" spans="1:2">
      <c r="A15" s="51" t="s">
        <v>208</v>
      </c>
      <c r="B15" s="50">
        <v>1.026</v>
      </c>
    </row>
    <row r="16" spans="1:2">
      <c r="A16" s="51" t="s">
        <v>207</v>
      </c>
      <c r="B16" s="50">
        <v>0.99009999999999998</v>
      </c>
    </row>
    <row r="17" spans="1:2">
      <c r="A17" s="51" t="s">
        <v>213</v>
      </c>
      <c r="B17" s="50">
        <v>1.0125999999999999</v>
      </c>
    </row>
    <row r="18" spans="1:2">
      <c r="A18" s="51" t="s">
        <v>210</v>
      </c>
      <c r="B18" s="50">
        <v>1.0317000000000001</v>
      </c>
    </row>
    <row r="19" spans="1:2">
      <c r="A19" s="51" t="s">
        <v>209</v>
      </c>
      <c r="B19" s="50">
        <v>1.0167999999999999</v>
      </c>
    </row>
    <row r="20" spans="1:2">
      <c r="A20" s="51" t="s">
        <v>211</v>
      </c>
      <c r="B20" s="50">
        <v>1.0371999999999999</v>
      </c>
    </row>
    <row r="21" spans="1:2">
      <c r="A21" s="51" t="s">
        <v>224</v>
      </c>
      <c r="B21" s="50">
        <v>0.95779999999999998</v>
      </c>
    </row>
    <row r="22" spans="1:2">
      <c r="A22" s="51" t="s">
        <v>226</v>
      </c>
      <c r="B22" s="50">
        <v>0.95189999999999997</v>
      </c>
    </row>
    <row r="23" spans="1:2">
      <c r="A23" s="51" t="s">
        <v>225</v>
      </c>
      <c r="B23" s="50">
        <v>0.93540000000000001</v>
      </c>
    </row>
    <row r="24" spans="1:2">
      <c r="A24" s="51" t="s">
        <v>232</v>
      </c>
      <c r="B24" s="50">
        <v>1.1013999999999999</v>
      </c>
    </row>
    <row r="25" spans="1:2">
      <c r="A25" s="51" t="s">
        <v>228</v>
      </c>
      <c r="B25" s="50">
        <v>1.0486</v>
      </c>
    </row>
    <row r="26" spans="1:2">
      <c r="A26" s="51" t="s">
        <v>227</v>
      </c>
      <c r="B26" s="50">
        <v>0.9526</v>
      </c>
    </row>
    <row r="27" spans="1:2">
      <c r="A27" s="51" t="s">
        <v>233</v>
      </c>
      <c r="B27" s="50">
        <v>1.0862000000000001</v>
      </c>
    </row>
    <row r="28" spans="1:2">
      <c r="A28" s="51" t="s">
        <v>230</v>
      </c>
      <c r="B28" s="50">
        <v>1.0899000000000001</v>
      </c>
    </row>
    <row r="29" spans="1:2">
      <c r="A29" s="51" t="s">
        <v>229</v>
      </c>
      <c r="B29" s="50">
        <v>1.0772999999999999</v>
      </c>
    </row>
    <row r="30" spans="1:2">
      <c r="A30" s="51" t="s">
        <v>231</v>
      </c>
      <c r="B30" s="50">
        <v>1.1136999999999999</v>
      </c>
    </row>
    <row r="31" spans="1:2">
      <c r="A31" s="51" t="s">
        <v>234</v>
      </c>
      <c r="B31" s="50">
        <v>0.92869999999999997</v>
      </c>
    </row>
    <row r="32" spans="1:2">
      <c r="A32" s="51" t="s">
        <v>236</v>
      </c>
      <c r="B32" s="50">
        <v>0.91249999999999998</v>
      </c>
    </row>
    <row r="33" spans="1:2">
      <c r="A33" s="51" t="s">
        <v>235</v>
      </c>
      <c r="B33" s="50">
        <v>0.90539999999999998</v>
      </c>
    </row>
    <row r="34" spans="1:2">
      <c r="A34" s="51" t="s">
        <v>242</v>
      </c>
      <c r="B34" s="50">
        <v>1.2049000000000001</v>
      </c>
    </row>
    <row r="35" spans="1:2">
      <c r="A35" s="51" t="s">
        <v>238</v>
      </c>
      <c r="B35" s="50">
        <v>1.1022000000000001</v>
      </c>
    </row>
    <row r="36" spans="1:2">
      <c r="A36" s="51" t="s">
        <v>237</v>
      </c>
      <c r="B36" s="50">
        <v>0.91510000000000002</v>
      </c>
    </row>
    <row r="37" spans="1:2">
      <c r="A37" s="51" t="s">
        <v>243</v>
      </c>
      <c r="B37" s="50">
        <v>1.1716</v>
      </c>
    </row>
    <row r="38" spans="1:2">
      <c r="A38" s="51" t="s">
        <v>240</v>
      </c>
      <c r="B38" s="50">
        <v>1.1551</v>
      </c>
    </row>
    <row r="39" spans="1:2">
      <c r="A39" s="51" t="s">
        <v>239</v>
      </c>
      <c r="B39" s="50">
        <v>1.1480999999999999</v>
      </c>
    </row>
    <row r="40" spans="1:2">
      <c r="A40" s="51" t="s">
        <v>241</v>
      </c>
      <c r="B40" s="50">
        <v>1.2022999999999999</v>
      </c>
    </row>
    <row r="41" spans="1:2">
      <c r="A41" s="51" t="s">
        <v>244</v>
      </c>
      <c r="B41" s="50">
        <v>0.89959999999999996</v>
      </c>
    </row>
    <row r="42" spans="1:2">
      <c r="A42" s="51" t="s">
        <v>246</v>
      </c>
      <c r="B42" s="50">
        <v>0.87309999999999999</v>
      </c>
    </row>
    <row r="43" spans="1:2">
      <c r="A43" s="51" t="s">
        <v>245</v>
      </c>
      <c r="B43" s="50">
        <v>0.87539999999999996</v>
      </c>
    </row>
    <row r="44" spans="1:2">
      <c r="A44" s="51" t="s">
        <v>252</v>
      </c>
      <c r="B44" s="50">
        <v>1.0218</v>
      </c>
    </row>
    <row r="45" spans="1:2">
      <c r="A45" s="51" t="s">
        <v>248</v>
      </c>
      <c r="B45" s="50">
        <v>1.1617</v>
      </c>
    </row>
    <row r="46" spans="1:2">
      <c r="A46" s="51" t="s">
        <v>247</v>
      </c>
      <c r="B46" s="50">
        <v>0.96040000000000003</v>
      </c>
    </row>
    <row r="47" spans="1:2">
      <c r="A47" s="51" t="s">
        <v>253</v>
      </c>
      <c r="B47" s="50">
        <v>1.2278</v>
      </c>
    </row>
    <row r="48" spans="1:2">
      <c r="A48" s="51" t="s">
        <v>250</v>
      </c>
      <c r="B48" s="50">
        <v>1.2285999999999999</v>
      </c>
    </row>
    <row r="49" spans="1:2">
      <c r="A49" s="51" t="s">
        <v>249</v>
      </c>
      <c r="B49" s="50">
        <v>1.2272000000000001</v>
      </c>
    </row>
    <row r="50" spans="1:2">
      <c r="A50" s="51" t="s">
        <v>251</v>
      </c>
      <c r="B50" s="50">
        <v>1.1720999999999999</v>
      </c>
    </row>
    <row r="51" spans="1:2">
      <c r="A51" s="51" t="s">
        <v>254</v>
      </c>
      <c r="B51" s="50">
        <v>0.87050000000000005</v>
      </c>
    </row>
    <row r="52" spans="1:2">
      <c r="A52" s="51" t="s">
        <v>256</v>
      </c>
      <c r="B52" s="50">
        <v>0.8337</v>
      </c>
    </row>
    <row r="53" spans="1:2">
      <c r="A53" s="51" t="s">
        <v>255</v>
      </c>
      <c r="B53" s="50">
        <v>0.84540000000000004</v>
      </c>
    </row>
    <row r="54" spans="1:2">
      <c r="A54" s="51" t="s">
        <v>262</v>
      </c>
      <c r="B54" s="50">
        <v>1.1103000000000001</v>
      </c>
    </row>
    <row r="55" spans="1:2">
      <c r="A55" s="51" t="s">
        <v>258</v>
      </c>
      <c r="B55" s="50">
        <v>1.228</v>
      </c>
    </row>
    <row r="56" spans="1:2">
      <c r="A56" s="51" t="s">
        <v>257</v>
      </c>
      <c r="B56" s="50">
        <v>0.92290000000000005</v>
      </c>
    </row>
    <row r="57" spans="1:2">
      <c r="A57" s="51" t="s">
        <v>263</v>
      </c>
      <c r="B57" s="50">
        <v>1.3380000000000001</v>
      </c>
    </row>
    <row r="58" spans="1:2">
      <c r="A58" s="51" t="s">
        <v>260</v>
      </c>
      <c r="B58" s="50">
        <v>1.3121</v>
      </c>
    </row>
    <row r="59" spans="1:2">
      <c r="A59" s="51" t="s">
        <v>259</v>
      </c>
      <c r="B59" s="50">
        <v>1.3182</v>
      </c>
    </row>
    <row r="60" spans="1:2">
      <c r="A60" s="51" t="s">
        <v>261</v>
      </c>
      <c r="B60" s="50">
        <v>1.2706</v>
      </c>
    </row>
    <row r="61" spans="1:2">
      <c r="A61" s="51" t="s">
        <v>264</v>
      </c>
      <c r="B61" s="50">
        <v>0.84140000000000004</v>
      </c>
    </row>
    <row r="62" spans="1:2">
      <c r="A62" s="51" t="s">
        <v>266</v>
      </c>
      <c r="B62" s="50">
        <v>0.79390000000000005</v>
      </c>
    </row>
    <row r="63" spans="1:2">
      <c r="A63" s="51" t="s">
        <v>265</v>
      </c>
      <c r="B63" s="50">
        <v>0.81540000000000001</v>
      </c>
    </row>
    <row r="64" spans="1:2">
      <c r="A64" s="51" t="s">
        <v>272</v>
      </c>
      <c r="B64" s="50">
        <v>1.0628</v>
      </c>
    </row>
    <row r="65" spans="1:2">
      <c r="A65" s="51" t="s">
        <v>268</v>
      </c>
      <c r="B65" s="50">
        <v>1.3025</v>
      </c>
    </row>
    <row r="66" spans="1:2">
      <c r="A66" s="51" t="s">
        <v>267</v>
      </c>
      <c r="B66" s="50">
        <v>0.9012</v>
      </c>
    </row>
    <row r="67" spans="1:2">
      <c r="A67" s="51" t="s">
        <v>273</v>
      </c>
      <c r="B67" s="50">
        <v>1.4139999999999999</v>
      </c>
    </row>
    <row r="68" spans="1:2">
      <c r="A68" s="51" t="s">
        <v>270</v>
      </c>
      <c r="B68" s="50">
        <v>1.4077999999999999</v>
      </c>
    </row>
    <row r="69" spans="1:2">
      <c r="A69" s="51" t="s">
        <v>269</v>
      </c>
      <c r="B69" s="50">
        <v>1.4236</v>
      </c>
    </row>
    <row r="70" spans="1:2">
      <c r="A70" s="51" t="s">
        <v>271</v>
      </c>
      <c r="B70" s="50">
        <v>1.2482</v>
      </c>
    </row>
    <row r="71" spans="1:2">
      <c r="A71" s="51" t="s">
        <v>274</v>
      </c>
      <c r="B71" s="50">
        <v>0.81110000000000004</v>
      </c>
    </row>
    <row r="72" spans="1:2">
      <c r="A72" s="51" t="s">
        <v>276</v>
      </c>
      <c r="B72" s="50">
        <v>0.75290000000000001</v>
      </c>
    </row>
    <row r="73" spans="1:2">
      <c r="A73" s="51" t="s">
        <v>275</v>
      </c>
      <c r="B73" s="50">
        <v>0.78359999999999996</v>
      </c>
    </row>
    <row r="74" spans="1:2">
      <c r="A74" s="51" t="s">
        <v>282</v>
      </c>
      <c r="B74" s="50">
        <v>1.1637</v>
      </c>
    </row>
    <row r="75" spans="1:2">
      <c r="A75" s="51" t="s">
        <v>278</v>
      </c>
      <c r="B75" s="50">
        <v>1.3869</v>
      </c>
    </row>
    <row r="76" spans="1:2">
      <c r="A76" s="51" t="s">
        <v>277</v>
      </c>
      <c r="B76" s="50">
        <v>0.86370000000000002</v>
      </c>
    </row>
    <row r="77" spans="1:2">
      <c r="A77" s="51" t="s">
        <v>283</v>
      </c>
      <c r="B77" s="50">
        <v>1.5620000000000001</v>
      </c>
    </row>
    <row r="78" spans="1:2">
      <c r="A78" s="51" t="s">
        <v>280</v>
      </c>
      <c r="B78" s="50">
        <v>1.5185999999999999</v>
      </c>
    </row>
    <row r="79" spans="1:2">
      <c r="A79" s="51" t="s">
        <v>279</v>
      </c>
      <c r="B79" s="50">
        <v>1.5475000000000001</v>
      </c>
    </row>
    <row r="80" spans="1:2">
      <c r="A80" s="51" t="s">
        <v>281</v>
      </c>
      <c r="B80" s="50">
        <v>1.3607</v>
      </c>
    </row>
    <row r="81" spans="1:2">
      <c r="A81" s="51" t="s">
        <v>284</v>
      </c>
      <c r="B81" s="50">
        <v>0.7782</v>
      </c>
    </row>
    <row r="82" spans="1:2">
      <c r="A82" s="51" t="s">
        <v>286</v>
      </c>
      <c r="B82" s="50">
        <v>0.70789999999999997</v>
      </c>
    </row>
    <row r="83" spans="1:2">
      <c r="A83" s="51" t="s">
        <v>285</v>
      </c>
      <c r="B83" s="50">
        <v>0.746</v>
      </c>
    </row>
    <row r="84" spans="1:2">
      <c r="A84" s="51" t="s">
        <v>292</v>
      </c>
      <c r="B84" s="50">
        <v>1.2781</v>
      </c>
    </row>
    <row r="85" spans="1:2">
      <c r="A85" s="51" t="s">
        <v>288</v>
      </c>
      <c r="B85" s="50">
        <v>1.4832000000000001</v>
      </c>
    </row>
    <row r="86" spans="1:2">
      <c r="A86" s="51" t="s">
        <v>287</v>
      </c>
      <c r="B86" s="50">
        <v>1.022</v>
      </c>
    </row>
    <row r="87" spans="1:2">
      <c r="A87" s="51" t="s">
        <v>293</v>
      </c>
      <c r="B87" s="50">
        <v>1.6800999999999999</v>
      </c>
    </row>
    <row r="88" spans="1:2">
      <c r="A88" s="51" t="s">
        <v>290</v>
      </c>
      <c r="B88" s="50">
        <v>1.6482000000000001</v>
      </c>
    </row>
    <row r="89" spans="1:2">
      <c r="A89" s="51" t="s">
        <v>289</v>
      </c>
      <c r="B89" s="50">
        <v>1.6949000000000001</v>
      </c>
    </row>
    <row r="90" spans="1:2">
      <c r="A90" s="51" t="s">
        <v>291</v>
      </c>
      <c r="B90" s="50">
        <v>1.2806</v>
      </c>
    </row>
    <row r="91" spans="1:2">
      <c r="A91" s="51" t="s">
        <v>294</v>
      </c>
      <c r="B91" s="50">
        <v>0.7409</v>
      </c>
    </row>
    <row r="92" spans="1:2">
      <c r="A92" s="51" t="s">
        <v>296</v>
      </c>
      <c r="B92" s="50">
        <v>0.65559999999999996</v>
      </c>
    </row>
    <row r="93" spans="1:2">
      <c r="A93" s="51" t="s">
        <v>295</v>
      </c>
      <c r="B93" s="50">
        <v>0.69840000000000002</v>
      </c>
    </row>
    <row r="94" spans="1:2">
      <c r="A94" s="51" t="s">
        <v>302</v>
      </c>
      <c r="B94" s="50">
        <v>1.4332</v>
      </c>
    </row>
    <row r="95" spans="1:2">
      <c r="A95" s="51" t="s">
        <v>298</v>
      </c>
      <c r="B95" s="50">
        <v>1.5943000000000001</v>
      </c>
    </row>
    <row r="96" spans="1:2">
      <c r="A96" s="51" t="s">
        <v>297</v>
      </c>
      <c r="B96" s="50">
        <v>0.98450000000000004</v>
      </c>
    </row>
    <row r="97" spans="1:2">
      <c r="A97" s="51" t="s">
        <v>303</v>
      </c>
      <c r="B97" s="50">
        <v>1.8932</v>
      </c>
    </row>
    <row r="98" spans="1:2">
      <c r="A98" s="51" t="s">
        <v>300</v>
      </c>
      <c r="B98" s="50">
        <v>1.8021</v>
      </c>
    </row>
    <row r="99" spans="1:2">
      <c r="A99" s="51" t="s">
        <v>299</v>
      </c>
      <c r="B99" s="50">
        <v>1.8733</v>
      </c>
    </row>
    <row r="100" spans="1:2">
      <c r="A100" s="51" t="s">
        <v>301</v>
      </c>
      <c r="B100" s="50">
        <v>1.3993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topLeftCell="A3" workbookViewId="0"/>
  </sheetViews>
  <sheetFormatPr defaultColWidth="9.15234375" defaultRowHeight="11.65"/>
  <cols>
    <col min="1" max="16384" width="9.15234375" style="11"/>
  </cols>
  <sheetData>
    <row r="1" spans="1:2">
      <c r="A1" s="51" t="s">
        <v>214</v>
      </c>
      <c r="B1" s="49">
        <v>1</v>
      </c>
    </row>
    <row r="2" spans="1:2">
      <c r="A2" s="51" t="s">
        <v>216</v>
      </c>
      <c r="B2" s="49">
        <v>1</v>
      </c>
    </row>
    <row r="3" spans="1:2">
      <c r="A3" s="51" t="s">
        <v>215</v>
      </c>
      <c r="B3" s="49">
        <v>1</v>
      </c>
    </row>
    <row r="4" spans="1:2">
      <c r="A4" s="51" t="s">
        <v>222</v>
      </c>
      <c r="B4" s="49">
        <v>1</v>
      </c>
    </row>
    <row r="5" spans="1:2">
      <c r="A5" s="51" t="s">
        <v>218</v>
      </c>
      <c r="B5" s="49">
        <v>1</v>
      </c>
    </row>
    <row r="6" spans="1:2">
      <c r="A6" s="51" t="s">
        <v>217</v>
      </c>
      <c r="B6" s="49">
        <v>1</v>
      </c>
    </row>
    <row r="7" spans="1:2">
      <c r="A7" s="51" t="s">
        <v>223</v>
      </c>
      <c r="B7" s="49">
        <v>1</v>
      </c>
    </row>
    <row r="8" spans="1:2">
      <c r="A8" s="51" t="s">
        <v>220</v>
      </c>
      <c r="B8" s="49">
        <v>1</v>
      </c>
    </row>
    <row r="9" spans="1:2">
      <c r="A9" s="51" t="s">
        <v>219</v>
      </c>
      <c r="B9" s="49">
        <v>1</v>
      </c>
    </row>
    <row r="10" spans="1:2">
      <c r="A10" s="51" t="s">
        <v>221</v>
      </c>
      <c r="B10" s="49">
        <v>1</v>
      </c>
    </row>
    <row r="11" spans="1:2">
      <c r="A11" s="51" t="s">
        <v>204</v>
      </c>
      <c r="B11" s="207">
        <v>0.99990000000000001</v>
      </c>
    </row>
    <row r="12" spans="1:2">
      <c r="A12" s="51" t="s">
        <v>206</v>
      </c>
      <c r="B12" s="207">
        <v>0.9849</v>
      </c>
    </row>
    <row r="13" spans="1:2">
      <c r="A13" s="51" t="s">
        <v>205</v>
      </c>
      <c r="B13" s="207">
        <v>0.98240000000000005</v>
      </c>
    </row>
    <row r="14" spans="1:2">
      <c r="A14" s="51" t="s">
        <v>212</v>
      </c>
      <c r="B14" s="207">
        <v>1</v>
      </c>
    </row>
    <row r="15" spans="1:2">
      <c r="A15" s="51" t="s">
        <v>208</v>
      </c>
      <c r="B15" s="207">
        <v>1.0136000000000001</v>
      </c>
    </row>
    <row r="16" spans="1:2">
      <c r="A16" s="51" t="s">
        <v>207</v>
      </c>
      <c r="B16" s="207">
        <v>0.99570000000000003</v>
      </c>
    </row>
    <row r="17" spans="1:2">
      <c r="A17" s="51" t="s">
        <v>213</v>
      </c>
      <c r="B17" s="207">
        <v>1.0438000000000001</v>
      </c>
    </row>
    <row r="18" spans="1:2">
      <c r="A18" s="51" t="s">
        <v>210</v>
      </c>
      <c r="B18" s="207">
        <v>1.0385</v>
      </c>
    </row>
    <row r="19" spans="1:2">
      <c r="A19" s="51" t="s">
        <v>209</v>
      </c>
      <c r="B19" s="207">
        <v>1.0128999999999999</v>
      </c>
    </row>
    <row r="20" spans="1:2">
      <c r="A20" s="51" t="s">
        <v>211</v>
      </c>
      <c r="B20" s="207">
        <v>1.0462</v>
      </c>
    </row>
    <row r="21" spans="1:2">
      <c r="A21" s="51" t="s">
        <v>224</v>
      </c>
      <c r="B21" s="207">
        <v>0.96679999999999999</v>
      </c>
    </row>
    <row r="22" spans="1:2">
      <c r="A22" s="51" t="s">
        <v>226</v>
      </c>
      <c r="B22" s="207">
        <v>0.95320000000000005</v>
      </c>
    </row>
    <row r="23" spans="1:2">
      <c r="A23" s="51" t="s">
        <v>225</v>
      </c>
      <c r="B23" s="207">
        <v>0.95130000000000003</v>
      </c>
    </row>
    <row r="24" spans="1:2">
      <c r="A24" s="51" t="s">
        <v>232</v>
      </c>
      <c r="B24" s="207">
        <v>1.0186999999999999</v>
      </c>
    </row>
    <row r="25" spans="1:2">
      <c r="A25" s="51" t="s">
        <v>228</v>
      </c>
      <c r="B25" s="207">
        <v>1.0630999999999999</v>
      </c>
    </row>
    <row r="26" spans="1:2">
      <c r="A26" s="51" t="s">
        <v>227</v>
      </c>
      <c r="B26" s="207">
        <v>0.96089999999999998</v>
      </c>
    </row>
    <row r="27" spans="1:2">
      <c r="A27" s="51" t="s">
        <v>233</v>
      </c>
      <c r="B27" s="207">
        <v>1.1217999999999999</v>
      </c>
    </row>
    <row r="28" spans="1:2">
      <c r="A28" s="51" t="s">
        <v>230</v>
      </c>
      <c r="B28" s="207">
        <v>1.0972</v>
      </c>
    </row>
    <row r="29" spans="1:2">
      <c r="A29" s="51" t="s">
        <v>229</v>
      </c>
      <c r="B29" s="207">
        <v>1.0708</v>
      </c>
    </row>
    <row r="30" spans="1:2">
      <c r="A30" s="51" t="s">
        <v>231</v>
      </c>
      <c r="B30" s="207">
        <v>1.1125</v>
      </c>
    </row>
    <row r="31" spans="1:2">
      <c r="A31" s="51" t="s">
        <v>234</v>
      </c>
      <c r="B31" s="207">
        <v>0.9345</v>
      </c>
    </row>
    <row r="32" spans="1:2">
      <c r="A32" s="51" t="s">
        <v>236</v>
      </c>
      <c r="B32" s="207">
        <v>0.92059999999999997</v>
      </c>
    </row>
    <row r="33" spans="1:2">
      <c r="A33" s="51" t="s">
        <v>235</v>
      </c>
      <c r="B33" s="207">
        <v>0.92079999999999995</v>
      </c>
    </row>
    <row r="34" spans="1:2">
      <c r="A34" s="51" t="s">
        <v>242</v>
      </c>
      <c r="B34" s="207">
        <v>1.0855999999999999</v>
      </c>
    </row>
    <row r="35" spans="1:2">
      <c r="A35" s="51" t="s">
        <v>238</v>
      </c>
      <c r="B35" s="207">
        <v>1.1158999999999999</v>
      </c>
    </row>
    <row r="36" spans="1:2">
      <c r="A36" s="51" t="s">
        <v>237</v>
      </c>
      <c r="B36" s="207">
        <v>0.9244</v>
      </c>
    </row>
    <row r="37" spans="1:2">
      <c r="A37" s="51" t="s">
        <v>243</v>
      </c>
      <c r="B37" s="207">
        <v>1.2110000000000001</v>
      </c>
    </row>
    <row r="38" spans="1:2">
      <c r="A38" s="51" t="s">
        <v>240</v>
      </c>
      <c r="B38" s="207">
        <v>1.1608000000000001</v>
      </c>
    </row>
    <row r="39" spans="1:2">
      <c r="A39" s="51" t="s">
        <v>239</v>
      </c>
      <c r="B39" s="207">
        <v>1.1351</v>
      </c>
    </row>
    <row r="40" spans="1:2">
      <c r="A40" s="51" t="s">
        <v>241</v>
      </c>
      <c r="B40" s="207">
        <v>1.1867000000000001</v>
      </c>
    </row>
    <row r="41" spans="1:2">
      <c r="A41" s="51" t="s">
        <v>244</v>
      </c>
      <c r="B41" s="207">
        <v>0.90310000000000001</v>
      </c>
    </row>
    <row r="42" spans="1:2">
      <c r="A42" s="51" t="s">
        <v>246</v>
      </c>
      <c r="B42" s="207">
        <v>0.8871</v>
      </c>
    </row>
    <row r="43" spans="1:2">
      <c r="A43" s="51" t="s">
        <v>245</v>
      </c>
      <c r="B43" s="207">
        <v>0.89090000000000003</v>
      </c>
    </row>
    <row r="44" spans="1:2">
      <c r="A44" s="51" t="s">
        <v>252</v>
      </c>
      <c r="B44" s="207">
        <v>1.0078</v>
      </c>
    </row>
    <row r="45" spans="1:2">
      <c r="A45" s="51" t="s">
        <v>248</v>
      </c>
      <c r="B45" s="207">
        <v>1.1724000000000001</v>
      </c>
    </row>
    <row r="46" spans="1:2">
      <c r="A46" s="51" t="s">
        <v>247</v>
      </c>
      <c r="B46" s="207">
        <v>0.96619999999999995</v>
      </c>
    </row>
    <row r="47" spans="1:2">
      <c r="A47" s="51" t="s">
        <v>253</v>
      </c>
      <c r="B47" s="207">
        <v>1.2293000000000001</v>
      </c>
    </row>
    <row r="48" spans="1:2">
      <c r="A48" s="51" t="s">
        <v>250</v>
      </c>
      <c r="B48" s="207">
        <v>1.2299</v>
      </c>
    </row>
    <row r="49" spans="1:2">
      <c r="A49" s="51" t="s">
        <v>249</v>
      </c>
      <c r="B49" s="207">
        <v>1.2070000000000001</v>
      </c>
    </row>
    <row r="50" spans="1:2">
      <c r="A50" s="51" t="s">
        <v>251</v>
      </c>
      <c r="B50" s="207">
        <v>1.1551</v>
      </c>
    </row>
    <row r="51" spans="1:2">
      <c r="A51" s="51" t="s">
        <v>254</v>
      </c>
      <c r="B51" s="207">
        <v>0.87260000000000004</v>
      </c>
    </row>
    <row r="52" spans="1:2">
      <c r="A52" s="51" t="s">
        <v>256</v>
      </c>
      <c r="B52" s="207">
        <v>0.85270000000000001</v>
      </c>
    </row>
    <row r="53" spans="1:2">
      <c r="A53" s="51" t="s">
        <v>255</v>
      </c>
      <c r="B53" s="207">
        <v>0.86160000000000003</v>
      </c>
    </row>
    <row r="54" spans="1:2">
      <c r="A54" s="51" t="s">
        <v>262</v>
      </c>
      <c r="B54" s="207">
        <v>1.0872999999999999</v>
      </c>
    </row>
    <row r="55" spans="1:2">
      <c r="A55" s="51" t="s">
        <v>258</v>
      </c>
      <c r="B55" s="207">
        <v>1.2330000000000001</v>
      </c>
    </row>
    <row r="56" spans="1:2">
      <c r="A56" s="51" t="s">
        <v>257</v>
      </c>
      <c r="B56" s="207">
        <v>0.92300000000000004</v>
      </c>
    </row>
    <row r="57" spans="1:2">
      <c r="A57" s="51" t="s">
        <v>263</v>
      </c>
      <c r="B57" s="207">
        <v>1.3425</v>
      </c>
    </row>
    <row r="58" spans="1:2">
      <c r="A58" s="51" t="s">
        <v>260</v>
      </c>
      <c r="B58" s="207">
        <v>1.3050999999999999</v>
      </c>
    </row>
    <row r="59" spans="1:2">
      <c r="A59" s="51" t="s">
        <v>259</v>
      </c>
      <c r="B59" s="207">
        <v>1.2881</v>
      </c>
    </row>
    <row r="60" spans="1:2">
      <c r="A60" s="51" t="s">
        <v>261</v>
      </c>
      <c r="B60" s="207">
        <v>1.242</v>
      </c>
    </row>
    <row r="61" spans="1:2">
      <c r="A61" s="51" t="s">
        <v>264</v>
      </c>
      <c r="B61" s="207">
        <v>0.84289999999999998</v>
      </c>
    </row>
    <row r="62" spans="1:2">
      <c r="A62" s="51" t="s">
        <v>266</v>
      </c>
      <c r="B62" s="207">
        <v>0.81740000000000002</v>
      </c>
    </row>
    <row r="63" spans="1:2">
      <c r="A63" s="51" t="s">
        <v>265</v>
      </c>
      <c r="B63" s="207">
        <v>0.83289999999999997</v>
      </c>
    </row>
    <row r="64" spans="1:2">
      <c r="A64" s="51" t="s">
        <v>272</v>
      </c>
      <c r="B64" s="207">
        <v>0.96530000000000005</v>
      </c>
    </row>
    <row r="65" spans="1:2">
      <c r="A65" s="51" t="s">
        <v>268</v>
      </c>
      <c r="B65" s="207">
        <v>1.2981</v>
      </c>
    </row>
    <row r="66" spans="1:2">
      <c r="A66" s="51" t="s">
        <v>267</v>
      </c>
      <c r="B66" s="207">
        <v>0.94569999999999999</v>
      </c>
    </row>
    <row r="67" spans="1:2">
      <c r="A67" s="51" t="s">
        <v>273</v>
      </c>
      <c r="B67" s="207">
        <v>1.3674999999999999</v>
      </c>
    </row>
    <row r="68" spans="1:2">
      <c r="A68" s="51" t="s">
        <v>270</v>
      </c>
      <c r="B68" s="207">
        <v>1.3875999999999999</v>
      </c>
    </row>
    <row r="69" spans="1:2">
      <c r="A69" s="51" t="s">
        <v>269</v>
      </c>
      <c r="B69" s="207">
        <v>1.38</v>
      </c>
    </row>
    <row r="70" spans="1:2">
      <c r="A70" s="51" t="s">
        <v>271</v>
      </c>
      <c r="B70" s="207">
        <v>1.2252000000000001</v>
      </c>
    </row>
    <row r="71" spans="1:2">
      <c r="A71" s="51" t="s">
        <v>274</v>
      </c>
      <c r="B71" s="207">
        <v>0.81389999999999996</v>
      </c>
    </row>
    <row r="72" spans="1:2">
      <c r="A72" s="51" t="s">
        <v>276</v>
      </c>
      <c r="B72" s="207">
        <v>0.78139999999999998</v>
      </c>
    </row>
    <row r="73" spans="1:2">
      <c r="A73" s="51" t="s">
        <v>275</v>
      </c>
      <c r="B73" s="207">
        <v>0.80469999999999997</v>
      </c>
    </row>
    <row r="74" spans="1:2">
      <c r="A74" s="51" t="s">
        <v>282</v>
      </c>
      <c r="B74" s="207">
        <v>1.0589999999999999</v>
      </c>
    </row>
    <row r="75" spans="1:2">
      <c r="A75" s="51" t="s">
        <v>278</v>
      </c>
      <c r="B75" s="207">
        <v>1.3683000000000001</v>
      </c>
    </row>
    <row r="76" spans="1:2">
      <c r="A76" s="51" t="s">
        <v>277</v>
      </c>
      <c r="B76" s="207">
        <v>0.89580000000000004</v>
      </c>
    </row>
    <row r="77" spans="1:2">
      <c r="A77" s="51" t="s">
        <v>283</v>
      </c>
      <c r="B77" s="207">
        <v>1.5184</v>
      </c>
    </row>
    <row r="78" spans="1:2">
      <c r="A78" s="51" t="s">
        <v>280</v>
      </c>
      <c r="B78" s="207">
        <v>1.4782999999999999</v>
      </c>
    </row>
    <row r="79" spans="1:2">
      <c r="A79" s="51" t="s">
        <v>279</v>
      </c>
      <c r="B79" s="207">
        <v>1.4854000000000001</v>
      </c>
    </row>
    <row r="80" spans="1:2">
      <c r="A80" s="51" t="s">
        <v>281</v>
      </c>
      <c r="B80" s="207">
        <v>1.3317000000000001</v>
      </c>
    </row>
    <row r="81" spans="1:2">
      <c r="A81" s="51" t="s">
        <v>284</v>
      </c>
      <c r="B81" s="207">
        <v>0.78580000000000005</v>
      </c>
    </row>
    <row r="82" spans="1:2">
      <c r="A82" s="51" t="s">
        <v>286</v>
      </c>
      <c r="B82" s="207">
        <v>0.74460000000000004</v>
      </c>
    </row>
    <row r="83" spans="1:2">
      <c r="A83" s="51" t="s">
        <v>285</v>
      </c>
      <c r="B83" s="207">
        <v>0.77700000000000002</v>
      </c>
    </row>
    <row r="84" spans="1:2">
      <c r="A84" s="51" t="s">
        <v>292</v>
      </c>
      <c r="B84" s="207">
        <v>1.1746000000000001</v>
      </c>
    </row>
    <row r="85" spans="1:2">
      <c r="A85" s="51" t="s">
        <v>288</v>
      </c>
      <c r="B85" s="207">
        <v>1.4441999999999999</v>
      </c>
    </row>
    <row r="86" spans="1:2">
      <c r="A86" s="51" t="s">
        <v>287</v>
      </c>
      <c r="B86" s="207">
        <v>1.0788</v>
      </c>
    </row>
    <row r="87" spans="1:2">
      <c r="A87" s="51" t="s">
        <v>293</v>
      </c>
      <c r="B87" s="207">
        <v>1.5566</v>
      </c>
    </row>
    <row r="88" spans="1:2">
      <c r="A88" s="51" t="s">
        <v>290</v>
      </c>
      <c r="B88" s="207">
        <v>1.5787</v>
      </c>
    </row>
    <row r="89" spans="1:2">
      <c r="A89" s="51" t="s">
        <v>289</v>
      </c>
      <c r="B89" s="207">
        <v>1.6073</v>
      </c>
    </row>
    <row r="90" spans="1:2">
      <c r="A90" s="51" t="s">
        <v>291</v>
      </c>
      <c r="B90" s="207">
        <v>1.3036000000000001</v>
      </c>
    </row>
    <row r="91" spans="1:2">
      <c r="A91" s="51" t="s">
        <v>294</v>
      </c>
      <c r="B91" s="207">
        <v>0.75839999999999996</v>
      </c>
    </row>
    <row r="92" spans="1:2">
      <c r="A92" s="51" t="s">
        <v>296</v>
      </c>
      <c r="B92" s="207">
        <v>0.70699999999999996</v>
      </c>
    </row>
    <row r="93" spans="1:2">
      <c r="A93" s="51" t="s">
        <v>295</v>
      </c>
      <c r="B93" s="207">
        <v>0.74399999999999999</v>
      </c>
    </row>
    <row r="94" spans="1:2">
      <c r="A94" s="51" t="s">
        <v>302</v>
      </c>
      <c r="B94" s="207">
        <v>1.3205</v>
      </c>
    </row>
    <row r="95" spans="1:2">
      <c r="A95" s="51" t="s">
        <v>298</v>
      </c>
      <c r="B95" s="207">
        <v>1.5266999999999999</v>
      </c>
    </row>
    <row r="96" spans="1:2">
      <c r="A96" s="51" t="s">
        <v>297</v>
      </c>
      <c r="B96" s="207">
        <v>1.0111000000000001</v>
      </c>
    </row>
    <row r="97" spans="1:2">
      <c r="A97" s="51" t="s">
        <v>303</v>
      </c>
      <c r="B97" s="207">
        <v>1.7730999999999999</v>
      </c>
    </row>
    <row r="98" spans="1:2">
      <c r="A98" s="51" t="s">
        <v>300</v>
      </c>
      <c r="B98" s="207">
        <v>1.6917</v>
      </c>
    </row>
    <row r="99" spans="1:2">
      <c r="A99" s="51" t="s">
        <v>299</v>
      </c>
      <c r="B99" s="207">
        <v>1.7502</v>
      </c>
    </row>
    <row r="100" spans="1:2">
      <c r="A100" s="51" t="s">
        <v>301</v>
      </c>
      <c r="B100" s="207">
        <v>1.4384999999999999</v>
      </c>
    </row>
  </sheetData>
  <sortState xmlns:xlrd2="http://schemas.microsoft.com/office/spreadsheetml/2017/richdata2" ref="A1:B100">
    <sortCondition ref="A1:A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DC90-5015-4644-9BFB-D0C0346CB5FE}">
  <dimension ref="A1:AB108"/>
  <sheetViews>
    <sheetView workbookViewId="0"/>
  </sheetViews>
  <sheetFormatPr defaultColWidth="8.84375" defaultRowHeight="11.65"/>
  <cols>
    <col min="1" max="1" width="9.4609375" style="43" customWidth="1"/>
    <col min="2" max="2" width="7.84375" style="41" customWidth="1"/>
    <col min="3" max="3" width="12" style="41" customWidth="1"/>
    <col min="4" max="4" width="9.84375" style="41" customWidth="1"/>
    <col min="5" max="5" width="9.15234375" style="41" customWidth="1"/>
    <col min="6" max="6" width="8.4609375" style="41" customWidth="1"/>
    <col min="7" max="7" width="8.3046875" style="41" customWidth="1"/>
    <col min="8" max="8" width="8.84375" style="41"/>
    <col min="9" max="9" width="6.4609375" style="41" customWidth="1"/>
    <col min="10" max="13" width="6.84375" style="41" customWidth="1"/>
    <col min="14" max="14" width="7.84375" style="41" customWidth="1"/>
    <col min="15" max="16" width="6.4609375" style="41" customWidth="1"/>
    <col min="17" max="17" width="7.4609375" style="41" customWidth="1"/>
    <col min="18" max="18" width="8.69140625" style="41" customWidth="1"/>
    <col min="19" max="19" width="9.84375" style="41" customWidth="1"/>
    <col min="20" max="20" width="9.69140625" style="41" customWidth="1"/>
    <col min="21" max="21" width="8.4609375" style="41" customWidth="1"/>
    <col min="22" max="22" width="10.69140625" style="41" customWidth="1"/>
    <col min="23" max="23" width="10" style="41" customWidth="1"/>
    <col min="24" max="24" width="10.84375" style="41" customWidth="1"/>
    <col min="25" max="25" width="11.3046875" style="41" customWidth="1"/>
    <col min="26" max="26" width="9.15234375" style="41" customWidth="1"/>
    <col min="27" max="27" width="8.4609375" style="41" customWidth="1"/>
    <col min="28" max="28" width="1.69140625" style="41" bestFit="1" customWidth="1"/>
    <col min="29" max="29" width="7.69140625" style="41" customWidth="1"/>
    <col min="30" max="30" width="8.15234375" style="41" customWidth="1"/>
    <col min="31" max="16384" width="8.84375" style="41"/>
  </cols>
  <sheetData>
    <row r="1" spans="1:28">
      <c r="A1" s="44" t="s">
        <v>52</v>
      </c>
      <c r="B1" s="40">
        <v>1</v>
      </c>
      <c r="AB1" s="41" t="s">
        <v>27</v>
      </c>
    </row>
    <row r="2" spans="1:28">
      <c r="A2" s="44" t="s">
        <v>56</v>
      </c>
      <c r="B2" s="40">
        <v>1</v>
      </c>
    </row>
    <row r="3" spans="1:28">
      <c r="A3" s="44" t="s">
        <v>53</v>
      </c>
      <c r="B3" s="40">
        <v>1</v>
      </c>
    </row>
    <row r="4" spans="1:28">
      <c r="A4" s="44" t="s">
        <v>54</v>
      </c>
      <c r="B4" s="40">
        <v>1</v>
      </c>
    </row>
    <row r="5" spans="1:28">
      <c r="A5" s="44" t="s">
        <v>55</v>
      </c>
      <c r="B5" s="40">
        <v>1</v>
      </c>
    </row>
    <row r="6" spans="1:28">
      <c r="A6" s="44" t="s">
        <v>62</v>
      </c>
      <c r="B6" s="40">
        <v>1</v>
      </c>
    </row>
    <row r="7" spans="1:28">
      <c r="A7" s="44" t="s">
        <v>58</v>
      </c>
      <c r="B7" s="40">
        <v>1</v>
      </c>
    </row>
    <row r="8" spans="1:28">
      <c r="A8" s="44" t="s">
        <v>57</v>
      </c>
      <c r="B8" s="40">
        <v>1</v>
      </c>
    </row>
    <row r="9" spans="1:28">
      <c r="A9" s="44" t="s">
        <v>63</v>
      </c>
      <c r="B9" s="40">
        <v>1</v>
      </c>
    </row>
    <row r="10" spans="1:28">
      <c r="A10" s="44" t="s">
        <v>60</v>
      </c>
      <c r="B10" s="40">
        <v>1</v>
      </c>
    </row>
    <row r="11" spans="1:28">
      <c r="A11" s="44" t="s">
        <v>59</v>
      </c>
      <c r="B11" s="40">
        <v>1</v>
      </c>
    </row>
    <row r="12" spans="1:28">
      <c r="A12" s="44" t="s">
        <v>61</v>
      </c>
      <c r="B12" s="40">
        <v>1</v>
      </c>
    </row>
    <row r="13" spans="1:28">
      <c r="A13" s="44" t="s">
        <v>64</v>
      </c>
      <c r="B13" s="40">
        <v>0.99</v>
      </c>
      <c r="AA13" s="41" t="s">
        <v>27</v>
      </c>
    </row>
    <row r="14" spans="1:28">
      <c r="A14" s="44" t="s">
        <v>68</v>
      </c>
      <c r="B14" s="40">
        <v>0.98719999999999997</v>
      </c>
    </row>
    <row r="15" spans="1:28">
      <c r="A15" s="44" t="s">
        <v>65</v>
      </c>
      <c r="B15" s="40">
        <v>0.97019999999999995</v>
      </c>
    </row>
    <row r="16" spans="1:28">
      <c r="A16" s="44" t="s">
        <v>66</v>
      </c>
      <c r="B16" s="40">
        <v>0.97989999999999999</v>
      </c>
    </row>
    <row r="17" spans="1:26">
      <c r="A17" s="44" t="s">
        <v>67</v>
      </c>
      <c r="B17" s="40">
        <v>0.99509999999999998</v>
      </c>
    </row>
    <row r="18" spans="1:26">
      <c r="A18" s="44" t="s">
        <v>74</v>
      </c>
      <c r="B18" s="40">
        <v>1.0367999999999999</v>
      </c>
    </row>
    <row r="19" spans="1:26">
      <c r="A19" s="44" t="s">
        <v>70</v>
      </c>
      <c r="B19" s="40">
        <v>1.0511999999999999</v>
      </c>
    </row>
    <row r="20" spans="1:26">
      <c r="A20" s="44" t="s">
        <v>69</v>
      </c>
      <c r="B20" s="40">
        <v>0.98519999999999996</v>
      </c>
    </row>
    <row r="21" spans="1:26">
      <c r="A21" s="44" t="s">
        <v>75</v>
      </c>
      <c r="B21" s="40">
        <v>1.0621</v>
      </c>
    </row>
    <row r="22" spans="1:26">
      <c r="A22" s="44" t="s">
        <v>72</v>
      </c>
      <c r="B22" s="40">
        <v>1.05</v>
      </c>
    </row>
    <row r="23" spans="1:26">
      <c r="A23" s="44" t="s">
        <v>71</v>
      </c>
      <c r="B23" s="40">
        <v>1.0820000000000001</v>
      </c>
    </row>
    <row r="24" spans="1:26">
      <c r="A24" s="44" t="s">
        <v>73</v>
      </c>
      <c r="B24" s="40">
        <v>1.0367999999999999</v>
      </c>
    </row>
    <row r="25" spans="1:26">
      <c r="A25" s="44" t="s">
        <v>76</v>
      </c>
      <c r="B25" s="42">
        <v>0.95479999999999998</v>
      </c>
      <c r="Z25" s="41" t="s">
        <v>27</v>
      </c>
    </row>
    <row r="26" spans="1:26">
      <c r="A26" s="44" t="s">
        <v>80</v>
      </c>
      <c r="B26" s="42">
        <v>0.94569999999999999</v>
      </c>
    </row>
    <row r="27" spans="1:26">
      <c r="A27" s="44" t="s">
        <v>77</v>
      </c>
      <c r="B27" s="42">
        <v>0.93420000000000003</v>
      </c>
    </row>
    <row r="28" spans="1:26">
      <c r="A28" s="44" t="s">
        <v>78</v>
      </c>
      <c r="B28" s="42">
        <v>0.93910000000000005</v>
      </c>
    </row>
    <row r="29" spans="1:26">
      <c r="A29" s="44" t="s">
        <v>79</v>
      </c>
      <c r="B29" s="42">
        <v>0.95369999999999999</v>
      </c>
    </row>
    <row r="30" spans="1:26">
      <c r="A30" s="44" t="s">
        <v>86</v>
      </c>
      <c r="B30" s="42">
        <v>1.115</v>
      </c>
    </row>
    <row r="31" spans="1:26">
      <c r="A31" s="44" t="s">
        <v>82</v>
      </c>
      <c r="B31" s="42">
        <v>1.1035999999999999</v>
      </c>
    </row>
    <row r="32" spans="1:26">
      <c r="A32" s="44" t="s">
        <v>81</v>
      </c>
      <c r="B32" s="42">
        <v>1.1834</v>
      </c>
    </row>
    <row r="33" spans="1:25">
      <c r="A33" s="44" t="s">
        <v>87</v>
      </c>
      <c r="B33" s="42">
        <v>1.1475</v>
      </c>
    </row>
    <row r="34" spans="1:25">
      <c r="A34" s="44" t="s">
        <v>84</v>
      </c>
      <c r="B34" s="42">
        <v>1.1101000000000001</v>
      </c>
    </row>
    <row r="35" spans="1:25">
      <c r="A35" s="44" t="s">
        <v>83</v>
      </c>
      <c r="B35" s="42">
        <v>1.1451</v>
      </c>
    </row>
    <row r="36" spans="1:25">
      <c r="A36" s="44" t="s">
        <v>85</v>
      </c>
      <c r="B36" s="42">
        <v>1.1100000000000001</v>
      </c>
    </row>
    <row r="37" spans="1:25">
      <c r="A37" s="44" t="s">
        <v>88</v>
      </c>
      <c r="B37" s="42">
        <v>0.91959999999999997</v>
      </c>
      <c r="Y37" s="41" t="s">
        <v>27</v>
      </c>
    </row>
    <row r="38" spans="1:25">
      <c r="A38" s="44" t="s">
        <v>92</v>
      </c>
      <c r="B38" s="42">
        <v>0.9042</v>
      </c>
    </row>
    <row r="39" spans="1:25">
      <c r="A39" s="44" t="s">
        <v>89</v>
      </c>
      <c r="B39" s="42">
        <v>0.8982</v>
      </c>
    </row>
    <row r="40" spans="1:25">
      <c r="A40" s="44" t="s">
        <v>90</v>
      </c>
      <c r="B40" s="42">
        <v>0.89829999999999999</v>
      </c>
    </row>
    <row r="41" spans="1:25">
      <c r="A41" s="44" t="s">
        <v>91</v>
      </c>
      <c r="B41" s="42">
        <v>0.9123</v>
      </c>
    </row>
    <row r="42" spans="1:25">
      <c r="A42" s="44" t="s">
        <v>98</v>
      </c>
      <c r="B42" s="42">
        <v>1.2058</v>
      </c>
    </row>
    <row r="43" spans="1:25">
      <c r="A43" s="44" t="s">
        <v>94</v>
      </c>
      <c r="B43" s="42">
        <v>1.1614</v>
      </c>
    </row>
    <row r="44" spans="1:25">
      <c r="A44" s="44" t="s">
        <v>93</v>
      </c>
      <c r="B44" s="42">
        <v>1.0913999999999999</v>
      </c>
    </row>
    <row r="45" spans="1:25">
      <c r="A45" s="44" t="s">
        <v>99</v>
      </c>
      <c r="B45" s="42">
        <v>1.2479</v>
      </c>
    </row>
    <row r="46" spans="1:25">
      <c r="A46" s="44" t="s">
        <v>96</v>
      </c>
      <c r="B46" s="42">
        <v>1.1776</v>
      </c>
    </row>
    <row r="47" spans="1:25">
      <c r="A47" s="44" t="s">
        <v>95</v>
      </c>
      <c r="B47" s="42">
        <v>1.2159</v>
      </c>
    </row>
    <row r="48" spans="1:25">
      <c r="A48" s="44" t="s">
        <v>97</v>
      </c>
      <c r="B48" s="42">
        <v>1.1942999999999999</v>
      </c>
    </row>
    <row r="49" spans="1:24">
      <c r="A49" s="44" t="s">
        <v>100</v>
      </c>
      <c r="B49" s="42">
        <v>0.88439999999999996</v>
      </c>
      <c r="X49" s="41" t="s">
        <v>27</v>
      </c>
    </row>
    <row r="50" spans="1:24">
      <c r="A50" s="44" t="s">
        <v>104</v>
      </c>
      <c r="B50" s="42">
        <v>0.86270000000000002</v>
      </c>
    </row>
    <row r="51" spans="1:24">
      <c r="A51" s="44" t="s">
        <v>101</v>
      </c>
      <c r="B51" s="42">
        <v>0.86219999999999997</v>
      </c>
    </row>
    <row r="52" spans="1:24">
      <c r="A52" s="44" t="s">
        <v>102</v>
      </c>
      <c r="B52" s="42">
        <v>0.85750000000000004</v>
      </c>
    </row>
    <row r="53" spans="1:24">
      <c r="A53" s="44" t="s">
        <v>103</v>
      </c>
      <c r="B53" s="42">
        <v>0.87090000000000001</v>
      </c>
    </row>
    <row r="54" spans="1:24">
      <c r="A54" s="44" t="s">
        <v>110</v>
      </c>
      <c r="B54" s="42">
        <v>1.3128</v>
      </c>
    </row>
    <row r="55" spans="1:24">
      <c r="A55" s="44" t="s">
        <v>106</v>
      </c>
      <c r="B55" s="42">
        <v>1.2256</v>
      </c>
    </row>
    <row r="56" spans="1:24">
      <c r="A56" s="44" t="s">
        <v>105</v>
      </c>
      <c r="B56" s="42">
        <v>1.0964</v>
      </c>
    </row>
    <row r="57" spans="1:24">
      <c r="A57" s="44" t="s">
        <v>111</v>
      </c>
      <c r="B57" s="42">
        <v>1.3147</v>
      </c>
    </row>
    <row r="58" spans="1:24">
      <c r="A58" s="44" t="s">
        <v>108</v>
      </c>
      <c r="B58" s="42">
        <v>1.2538</v>
      </c>
    </row>
    <row r="59" spans="1:24">
      <c r="A59" s="44" t="s">
        <v>107</v>
      </c>
      <c r="B59" s="42">
        <v>1.2961</v>
      </c>
    </row>
    <row r="60" spans="1:24">
      <c r="A60" s="44" t="s">
        <v>109</v>
      </c>
      <c r="B60" s="42">
        <v>1.2606999999999999</v>
      </c>
    </row>
    <row r="61" spans="1:24">
      <c r="A61" s="44" t="s">
        <v>112</v>
      </c>
      <c r="B61" s="42">
        <v>0.84919999999999995</v>
      </c>
      <c r="W61" s="41" t="s">
        <v>27</v>
      </c>
    </row>
    <row r="62" spans="1:24">
      <c r="A62" s="44" t="s">
        <v>116</v>
      </c>
      <c r="B62" s="42">
        <v>0.82120000000000004</v>
      </c>
    </row>
    <row r="63" spans="1:24">
      <c r="A63" s="44" t="s">
        <v>113</v>
      </c>
      <c r="B63" s="42">
        <v>0.82620000000000005</v>
      </c>
    </row>
    <row r="64" spans="1:24">
      <c r="A64" s="44" t="s">
        <v>114</v>
      </c>
      <c r="B64" s="42">
        <v>0.81669999999999998</v>
      </c>
    </row>
    <row r="65" spans="1:22">
      <c r="A65" s="44" t="s">
        <v>115</v>
      </c>
      <c r="B65" s="42">
        <v>0.82950000000000002</v>
      </c>
    </row>
    <row r="66" spans="1:22">
      <c r="A66" s="44" t="s">
        <v>122</v>
      </c>
      <c r="B66" s="42">
        <v>1.4407000000000001</v>
      </c>
    </row>
    <row r="67" spans="1:22">
      <c r="A67" s="44" t="s">
        <v>118</v>
      </c>
      <c r="B67" s="42">
        <v>1.2972999999999999</v>
      </c>
    </row>
    <row r="68" spans="1:22">
      <c r="A68" s="44" t="s">
        <v>117</v>
      </c>
      <c r="B68" s="42">
        <v>1.0044</v>
      </c>
    </row>
    <row r="69" spans="1:22">
      <c r="A69" s="44" t="s">
        <v>123</v>
      </c>
      <c r="B69" s="42">
        <v>1.4481999999999999</v>
      </c>
    </row>
    <row r="70" spans="1:22">
      <c r="A70" s="44" t="s">
        <v>120</v>
      </c>
      <c r="B70" s="42">
        <v>1.3405</v>
      </c>
    </row>
    <row r="71" spans="1:22">
      <c r="A71" s="44" t="s">
        <v>119</v>
      </c>
      <c r="B71" s="42">
        <v>1.3876999999999999</v>
      </c>
    </row>
    <row r="72" spans="1:22">
      <c r="A72" s="44" t="s">
        <v>121</v>
      </c>
      <c r="B72" s="42">
        <v>1.3706</v>
      </c>
    </row>
    <row r="73" spans="1:22">
      <c r="A73" s="44" t="s">
        <v>124</v>
      </c>
      <c r="B73" s="42">
        <v>0.81399999999999995</v>
      </c>
      <c r="V73" s="41" t="s">
        <v>27</v>
      </c>
    </row>
    <row r="74" spans="1:22">
      <c r="A74" s="44" t="s">
        <v>128</v>
      </c>
      <c r="B74" s="42">
        <v>0.77590000000000003</v>
      </c>
    </row>
    <row r="75" spans="1:22">
      <c r="A75" s="44" t="s">
        <v>125</v>
      </c>
      <c r="B75" s="42">
        <v>0.79020000000000001</v>
      </c>
    </row>
    <row r="76" spans="1:22">
      <c r="A76" s="44" t="s">
        <v>126</v>
      </c>
      <c r="B76" s="42">
        <v>0.77149999999999996</v>
      </c>
    </row>
    <row r="77" spans="1:22">
      <c r="A77" s="44" t="s">
        <v>127</v>
      </c>
      <c r="B77" s="42">
        <v>0.78480000000000005</v>
      </c>
    </row>
    <row r="78" spans="1:22">
      <c r="A78" s="44" t="s">
        <v>134</v>
      </c>
      <c r="B78" s="42">
        <v>1.5961000000000001</v>
      </c>
    </row>
    <row r="79" spans="1:22">
      <c r="A79" s="44" t="s">
        <v>130</v>
      </c>
      <c r="B79" s="42">
        <v>1.3778999999999999</v>
      </c>
    </row>
    <row r="80" spans="1:22">
      <c r="A80" s="44" t="s">
        <v>129</v>
      </c>
      <c r="B80" s="42">
        <v>0.99239999999999995</v>
      </c>
    </row>
    <row r="81" spans="1:21">
      <c r="A81" s="44" t="s">
        <v>135</v>
      </c>
      <c r="B81" s="42">
        <v>1.6117999999999999</v>
      </c>
    </row>
    <row r="82" spans="1:21">
      <c r="A82" s="44" t="s">
        <v>132</v>
      </c>
      <c r="B82" s="42">
        <v>1.44</v>
      </c>
    </row>
    <row r="83" spans="1:21">
      <c r="A83" s="44" t="s">
        <v>131</v>
      </c>
      <c r="B83" s="42">
        <v>1.4932000000000001</v>
      </c>
    </row>
    <row r="84" spans="1:21">
      <c r="A84" s="44" t="s">
        <v>133</v>
      </c>
      <c r="B84" s="42">
        <v>1.5015000000000001</v>
      </c>
    </row>
    <row r="85" spans="1:21">
      <c r="A85" s="44" t="s">
        <v>136</v>
      </c>
      <c r="B85" s="42">
        <v>0.77880000000000005</v>
      </c>
      <c r="U85" s="41" t="s">
        <v>27</v>
      </c>
    </row>
    <row r="86" spans="1:21">
      <c r="A86" s="44" t="s">
        <v>140</v>
      </c>
      <c r="B86" s="42">
        <v>0.72419999999999995</v>
      </c>
    </row>
    <row r="87" spans="1:21">
      <c r="A87" s="44" t="s">
        <v>137</v>
      </c>
      <c r="B87" s="42">
        <v>0.75419999999999998</v>
      </c>
    </row>
    <row r="88" spans="1:21">
      <c r="A88" s="44" t="s">
        <v>138</v>
      </c>
      <c r="B88" s="42">
        <v>0.72009999999999996</v>
      </c>
    </row>
    <row r="89" spans="1:21">
      <c r="A89" s="44" t="s">
        <v>139</v>
      </c>
      <c r="B89" s="42">
        <v>0.73419999999999996</v>
      </c>
    </row>
    <row r="90" spans="1:21">
      <c r="A90" s="44" t="s">
        <v>146</v>
      </c>
      <c r="B90" s="42">
        <v>1.7927</v>
      </c>
    </row>
    <row r="91" spans="1:21">
      <c r="A91" s="44" t="s">
        <v>142</v>
      </c>
      <c r="B91" s="42">
        <v>1.4708000000000001</v>
      </c>
    </row>
    <row r="92" spans="1:21">
      <c r="A92" s="44" t="s">
        <v>141</v>
      </c>
      <c r="B92" s="42">
        <v>0.90039999999999998</v>
      </c>
    </row>
    <row r="93" spans="1:21">
      <c r="A93" s="44" t="s">
        <v>147</v>
      </c>
      <c r="B93" s="42">
        <v>1.8170999999999999</v>
      </c>
    </row>
    <row r="94" spans="1:21">
      <c r="A94" s="44" t="s">
        <v>144</v>
      </c>
      <c r="B94" s="42">
        <v>1.5557000000000001</v>
      </c>
    </row>
    <row r="95" spans="1:21">
      <c r="A95" s="44" t="s">
        <v>143</v>
      </c>
      <c r="B95" s="42">
        <v>1.6160000000000001</v>
      </c>
    </row>
    <row r="96" spans="1:21">
      <c r="A96" s="44" t="s">
        <v>145</v>
      </c>
      <c r="B96" s="42">
        <v>1.66</v>
      </c>
    </row>
    <row r="97" spans="1:20">
      <c r="A97" s="44" t="s">
        <v>148</v>
      </c>
      <c r="B97" s="42">
        <v>0.73960000000000004</v>
      </c>
      <c r="T97" s="41" t="s">
        <v>27</v>
      </c>
    </row>
    <row r="98" spans="1:20">
      <c r="A98" s="44" t="s">
        <v>152</v>
      </c>
      <c r="B98" s="42">
        <v>0.66349999999999998</v>
      </c>
    </row>
    <row r="99" spans="1:20">
      <c r="A99" s="44" t="s">
        <v>149</v>
      </c>
      <c r="B99" s="42">
        <v>0.70679999999999998</v>
      </c>
    </row>
    <row r="100" spans="1:20">
      <c r="A100" s="44" t="s">
        <v>150</v>
      </c>
      <c r="B100" s="42">
        <v>0.66020000000000001</v>
      </c>
    </row>
    <row r="101" spans="1:20">
      <c r="A101" s="44" t="s">
        <v>151</v>
      </c>
      <c r="B101" s="42">
        <v>0.67520000000000002</v>
      </c>
    </row>
    <row r="102" spans="1:20">
      <c r="A102" s="44" t="s">
        <v>158</v>
      </c>
      <c r="B102" s="42">
        <v>2.0541999999999998</v>
      </c>
    </row>
    <row r="103" spans="1:20">
      <c r="A103" s="44" t="s">
        <v>154</v>
      </c>
      <c r="B103" s="42">
        <v>1.5794999999999999</v>
      </c>
    </row>
    <row r="104" spans="1:20">
      <c r="A104" s="44" t="s">
        <v>153</v>
      </c>
      <c r="B104" s="42">
        <v>0.80840000000000001</v>
      </c>
    </row>
    <row r="105" spans="1:20">
      <c r="A105" s="44" t="s">
        <v>159</v>
      </c>
      <c r="B105" s="42">
        <v>2.0992000000000002</v>
      </c>
    </row>
    <row r="106" spans="1:20">
      <c r="A106" s="44" t="s">
        <v>156</v>
      </c>
      <c r="B106" s="42">
        <v>1.6942999999999999</v>
      </c>
    </row>
    <row r="107" spans="1:20">
      <c r="A107" s="44" t="s">
        <v>155</v>
      </c>
      <c r="B107" s="42">
        <v>1.7854000000000001</v>
      </c>
    </row>
    <row r="108" spans="1:20">
      <c r="A108" s="44" t="s">
        <v>157</v>
      </c>
      <c r="B108" s="42">
        <v>1.8559000000000001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0"/>
  <sheetViews>
    <sheetView workbookViewId="0"/>
  </sheetViews>
  <sheetFormatPr defaultColWidth="8.84375" defaultRowHeight="11.65"/>
  <cols>
    <col min="1" max="1" width="9.4609375" style="43" customWidth="1"/>
    <col min="2" max="2" width="7.84375" style="41" customWidth="1"/>
    <col min="3" max="3" width="12" style="41" customWidth="1"/>
    <col min="4" max="4" width="9.84375" style="41" customWidth="1"/>
    <col min="5" max="5" width="9.15234375" style="41" customWidth="1"/>
    <col min="6" max="6" width="8.4609375" style="41" customWidth="1"/>
    <col min="7" max="7" width="8.3046875" style="41" customWidth="1"/>
    <col min="8" max="8" width="8.84375" style="41"/>
    <col min="9" max="9" width="6.4609375" style="41" customWidth="1"/>
    <col min="10" max="13" width="6.84375" style="41" customWidth="1"/>
    <col min="14" max="14" width="7.84375" style="41" customWidth="1"/>
    <col min="15" max="16" width="6.4609375" style="41" customWidth="1"/>
    <col min="17" max="17" width="7.4609375" style="41" customWidth="1"/>
    <col min="18" max="18" width="8.69140625" style="41" customWidth="1"/>
    <col min="19" max="19" width="9.84375" style="41" customWidth="1"/>
    <col min="20" max="20" width="9.69140625" style="41" customWidth="1"/>
    <col min="21" max="21" width="8.4609375" style="41" customWidth="1"/>
    <col min="22" max="22" width="10.69140625" style="41" customWidth="1"/>
    <col min="23" max="23" width="10" style="41" customWidth="1"/>
    <col min="24" max="24" width="10.84375" style="41" customWidth="1"/>
    <col min="25" max="25" width="11.3046875" style="41" customWidth="1"/>
    <col min="26" max="26" width="9.15234375" style="41" customWidth="1"/>
    <col min="27" max="27" width="8.4609375" style="41" customWidth="1"/>
    <col min="28" max="28" width="1.69140625" style="41" bestFit="1" customWidth="1"/>
    <col min="29" max="29" width="7.69140625" style="41" customWidth="1"/>
    <col min="30" max="30" width="8.15234375" style="41" customWidth="1"/>
    <col min="31" max="16384" width="8.84375" style="41"/>
  </cols>
  <sheetData>
    <row r="1" spans="1:28">
      <c r="A1" s="44" t="s">
        <v>52</v>
      </c>
      <c r="B1" s="40">
        <v>1</v>
      </c>
      <c r="AB1" s="41" t="s">
        <v>27</v>
      </c>
    </row>
    <row r="2" spans="1:28">
      <c r="A2" s="44" t="s">
        <v>56</v>
      </c>
      <c r="B2" s="40">
        <v>1</v>
      </c>
    </row>
    <row r="3" spans="1:28">
      <c r="A3" s="44" t="s">
        <v>53</v>
      </c>
      <c r="B3" s="40">
        <v>1</v>
      </c>
    </row>
    <row r="4" spans="1:28">
      <c r="A4" s="44" t="s">
        <v>54</v>
      </c>
      <c r="B4" s="40">
        <v>1</v>
      </c>
    </row>
    <row r="5" spans="1:28">
      <c r="A5" s="44" t="s">
        <v>55</v>
      </c>
      <c r="B5" s="40">
        <v>1</v>
      </c>
    </row>
    <row r="6" spans="1:28">
      <c r="A6" s="44" t="s">
        <v>62</v>
      </c>
      <c r="B6" s="40">
        <v>1</v>
      </c>
    </row>
    <row r="7" spans="1:28">
      <c r="A7" s="44" t="s">
        <v>58</v>
      </c>
      <c r="B7" s="40">
        <v>1</v>
      </c>
    </row>
    <row r="8" spans="1:28">
      <c r="A8" s="44" t="s">
        <v>57</v>
      </c>
      <c r="B8" s="40">
        <v>1</v>
      </c>
    </row>
    <row r="9" spans="1:28">
      <c r="A9" s="44" t="s">
        <v>63</v>
      </c>
      <c r="B9" s="40">
        <v>1</v>
      </c>
    </row>
    <row r="10" spans="1:28">
      <c r="A10" s="44" t="s">
        <v>60</v>
      </c>
      <c r="B10" s="40">
        <v>1</v>
      </c>
    </row>
    <row r="11" spans="1:28">
      <c r="A11" s="44" t="s">
        <v>59</v>
      </c>
      <c r="B11" s="40">
        <v>1</v>
      </c>
    </row>
    <row r="12" spans="1:28">
      <c r="A12" s="44" t="s">
        <v>61</v>
      </c>
      <c r="B12" s="40">
        <v>1</v>
      </c>
    </row>
    <row r="13" spans="1:28">
      <c r="A13" s="44" t="s">
        <v>64</v>
      </c>
      <c r="B13" s="205">
        <v>1</v>
      </c>
      <c r="AA13" s="41" t="s">
        <v>27</v>
      </c>
    </row>
    <row r="14" spans="1:28">
      <c r="A14" s="44" t="s">
        <v>68</v>
      </c>
      <c r="B14" s="205">
        <v>0.98119999999999996</v>
      </c>
    </row>
    <row r="15" spans="1:28">
      <c r="A15" s="44" t="s">
        <v>65</v>
      </c>
      <c r="B15" s="205">
        <v>1</v>
      </c>
    </row>
    <row r="16" spans="1:28">
      <c r="A16" s="44" t="s">
        <v>66</v>
      </c>
      <c r="B16" s="205">
        <v>0.97829999999999995</v>
      </c>
    </row>
    <row r="17" spans="1:26">
      <c r="A17" s="44" t="s">
        <v>67</v>
      </c>
      <c r="B17" s="205">
        <v>0.9929</v>
      </c>
    </row>
    <row r="18" spans="1:26">
      <c r="A18" s="44" t="s">
        <v>74</v>
      </c>
      <c r="B18" s="205">
        <v>1</v>
      </c>
    </row>
    <row r="19" spans="1:26">
      <c r="A19" s="44" t="s">
        <v>70</v>
      </c>
      <c r="B19" s="205">
        <v>1.0205</v>
      </c>
    </row>
    <row r="20" spans="1:26">
      <c r="A20" s="44" t="s">
        <v>69</v>
      </c>
      <c r="B20" s="205">
        <v>0.99319999999999997</v>
      </c>
    </row>
    <row r="21" spans="1:26">
      <c r="A21" s="44" t="s">
        <v>75</v>
      </c>
      <c r="B21" s="205">
        <v>1.0236000000000001</v>
      </c>
    </row>
    <row r="22" spans="1:26">
      <c r="A22" s="44" t="s">
        <v>72</v>
      </c>
      <c r="B22" s="205">
        <v>1.0323</v>
      </c>
    </row>
    <row r="23" spans="1:26">
      <c r="A23" s="44" t="s">
        <v>71</v>
      </c>
      <c r="B23" s="205">
        <v>1.0024</v>
      </c>
    </row>
    <row r="24" spans="1:26">
      <c r="A24" s="44" t="s">
        <v>73</v>
      </c>
      <c r="B24" s="205">
        <v>1.0367999999999999</v>
      </c>
    </row>
    <row r="25" spans="1:26">
      <c r="A25" s="44" t="s">
        <v>76</v>
      </c>
      <c r="B25" s="205">
        <v>0.98099999999999998</v>
      </c>
      <c r="Z25" s="41" t="s">
        <v>27</v>
      </c>
    </row>
    <row r="26" spans="1:26">
      <c r="A26" s="44" t="s">
        <v>80</v>
      </c>
      <c r="B26" s="205">
        <v>0.94410000000000005</v>
      </c>
    </row>
    <row r="27" spans="1:26">
      <c r="A27" s="44" t="s">
        <v>77</v>
      </c>
      <c r="B27" s="205">
        <v>0.97870000000000001</v>
      </c>
    </row>
    <row r="28" spans="1:26">
      <c r="A28" s="44" t="s">
        <v>78</v>
      </c>
      <c r="B28" s="205">
        <v>0.94410000000000005</v>
      </c>
    </row>
    <row r="29" spans="1:26">
      <c r="A29" s="44" t="s">
        <v>79</v>
      </c>
      <c r="B29" s="205">
        <v>0.95630000000000004</v>
      </c>
    </row>
    <row r="30" spans="1:26">
      <c r="A30" s="44" t="s">
        <v>86</v>
      </c>
      <c r="B30" s="205">
        <v>1.0732999999999999</v>
      </c>
    </row>
    <row r="31" spans="1:26">
      <c r="A31" s="44" t="s">
        <v>82</v>
      </c>
      <c r="B31" s="205">
        <v>1.0714999999999999</v>
      </c>
    </row>
    <row r="32" spans="1:26">
      <c r="A32" s="44" t="s">
        <v>81</v>
      </c>
      <c r="B32" s="205">
        <v>1.1368</v>
      </c>
    </row>
    <row r="33" spans="1:25">
      <c r="A33" s="44" t="s">
        <v>87</v>
      </c>
      <c r="B33" s="205">
        <v>1.1297999999999999</v>
      </c>
    </row>
    <row r="34" spans="1:25">
      <c r="A34" s="44" t="s">
        <v>84</v>
      </c>
      <c r="B34" s="205">
        <v>1.0905</v>
      </c>
    </row>
    <row r="35" spans="1:25">
      <c r="A35" s="44" t="s">
        <v>83</v>
      </c>
      <c r="B35" s="205">
        <v>1.0637000000000001</v>
      </c>
    </row>
    <row r="36" spans="1:25">
      <c r="A36" s="44" t="s">
        <v>85</v>
      </c>
      <c r="B36" s="205">
        <v>1.1164000000000001</v>
      </c>
    </row>
    <row r="37" spans="1:25">
      <c r="A37" s="44" t="s">
        <v>88</v>
      </c>
      <c r="B37" s="205">
        <v>0.94410000000000005</v>
      </c>
      <c r="Y37" s="41" t="s">
        <v>27</v>
      </c>
    </row>
    <row r="38" spans="1:25">
      <c r="A38" s="44" t="s">
        <v>92</v>
      </c>
      <c r="B38" s="205">
        <v>0.90690000000000004</v>
      </c>
    </row>
    <row r="39" spans="1:25">
      <c r="A39" s="44" t="s">
        <v>89</v>
      </c>
      <c r="B39" s="205">
        <v>0.94110000000000005</v>
      </c>
    </row>
    <row r="40" spans="1:25">
      <c r="A40" s="44" t="s">
        <v>90</v>
      </c>
      <c r="B40" s="205">
        <v>0.90839999999999999</v>
      </c>
    </row>
    <row r="41" spans="1:25">
      <c r="A41" s="44" t="s">
        <v>91</v>
      </c>
      <c r="B41" s="205">
        <v>0.91920000000000002</v>
      </c>
    </row>
    <row r="42" spans="1:25">
      <c r="A42" s="44" t="s">
        <v>98</v>
      </c>
      <c r="B42" s="205">
        <v>1.1772</v>
      </c>
    </row>
    <row r="43" spans="1:25">
      <c r="A43" s="44" t="s">
        <v>94</v>
      </c>
      <c r="B43" s="205">
        <v>1.1254999999999999</v>
      </c>
    </row>
    <row r="44" spans="1:25">
      <c r="A44" s="44" t="s">
        <v>93</v>
      </c>
      <c r="B44" s="205">
        <v>1.0971</v>
      </c>
    </row>
    <row r="45" spans="1:25">
      <c r="A45" s="44" t="s">
        <v>99</v>
      </c>
      <c r="B45" s="205">
        <v>1.2495000000000001</v>
      </c>
    </row>
    <row r="46" spans="1:25">
      <c r="A46" s="44" t="s">
        <v>96</v>
      </c>
      <c r="B46" s="205">
        <v>1.1536999999999999</v>
      </c>
    </row>
    <row r="47" spans="1:25">
      <c r="A47" s="44" t="s">
        <v>95</v>
      </c>
      <c r="B47" s="205">
        <v>1.1306</v>
      </c>
    </row>
    <row r="48" spans="1:25">
      <c r="A48" s="44" t="s">
        <v>97</v>
      </c>
      <c r="B48" s="205">
        <v>1.2061999999999999</v>
      </c>
    </row>
    <row r="49" spans="1:24">
      <c r="A49" s="44" t="s">
        <v>100</v>
      </c>
      <c r="B49" s="205">
        <v>0.90800000000000003</v>
      </c>
      <c r="X49" s="41" t="s">
        <v>27</v>
      </c>
    </row>
    <row r="50" spans="1:24">
      <c r="A50" s="44" t="s">
        <v>104</v>
      </c>
      <c r="B50" s="205">
        <v>0.86970000000000003</v>
      </c>
    </row>
    <row r="51" spans="1:24">
      <c r="A51" s="44" t="s">
        <v>101</v>
      </c>
      <c r="B51" s="205">
        <v>0.90400000000000003</v>
      </c>
    </row>
    <row r="52" spans="1:24">
      <c r="A52" s="44" t="s">
        <v>102</v>
      </c>
      <c r="B52" s="205">
        <v>0.87109999999999999</v>
      </c>
    </row>
    <row r="53" spans="1:24">
      <c r="A53" s="44" t="s">
        <v>103</v>
      </c>
      <c r="B53" s="205">
        <v>0.88139999999999996</v>
      </c>
    </row>
    <row r="54" spans="1:24">
      <c r="A54" s="44" t="s">
        <v>110</v>
      </c>
      <c r="B54" s="205">
        <v>1.2948999999999999</v>
      </c>
    </row>
    <row r="55" spans="1:24">
      <c r="A55" s="44" t="s">
        <v>106</v>
      </c>
      <c r="B55" s="205">
        <v>1.1826000000000001</v>
      </c>
    </row>
    <row r="56" spans="1:24">
      <c r="A56" s="44" t="s">
        <v>105</v>
      </c>
      <c r="B56" s="205">
        <v>1.0597000000000001</v>
      </c>
    </row>
    <row r="57" spans="1:24">
      <c r="A57" s="44" t="s">
        <v>111</v>
      </c>
      <c r="B57" s="205">
        <v>1.2649999999999999</v>
      </c>
    </row>
    <row r="58" spans="1:24">
      <c r="A58" s="44" t="s">
        <v>108</v>
      </c>
      <c r="B58" s="205">
        <v>1.2225999999999999</v>
      </c>
    </row>
    <row r="59" spans="1:24">
      <c r="A59" s="44" t="s">
        <v>107</v>
      </c>
      <c r="B59" s="205">
        <v>1.2037</v>
      </c>
    </row>
    <row r="60" spans="1:24">
      <c r="A60" s="44" t="s">
        <v>109</v>
      </c>
      <c r="B60" s="205">
        <v>1.133</v>
      </c>
    </row>
    <row r="61" spans="1:24">
      <c r="A61" s="44" t="s">
        <v>112</v>
      </c>
      <c r="B61" s="205">
        <v>0.87260000000000004</v>
      </c>
      <c r="W61" s="41" t="s">
        <v>27</v>
      </c>
    </row>
    <row r="62" spans="1:24">
      <c r="A62" s="44" t="s">
        <v>116</v>
      </c>
      <c r="B62" s="205">
        <v>0.83240000000000003</v>
      </c>
    </row>
    <row r="63" spans="1:24">
      <c r="A63" s="44" t="s">
        <v>113</v>
      </c>
      <c r="B63" s="205">
        <v>0.86729999999999996</v>
      </c>
    </row>
    <row r="64" spans="1:24">
      <c r="A64" s="44" t="s">
        <v>114</v>
      </c>
      <c r="B64" s="205">
        <v>0.83240000000000003</v>
      </c>
    </row>
    <row r="65" spans="1:22">
      <c r="A65" s="44" t="s">
        <v>115</v>
      </c>
      <c r="B65" s="205">
        <v>0.84319999999999995</v>
      </c>
    </row>
    <row r="66" spans="1:22">
      <c r="A66" s="44" t="s">
        <v>122</v>
      </c>
      <c r="B66" s="205">
        <v>1.43</v>
      </c>
    </row>
    <row r="67" spans="1:22">
      <c r="A67" s="44" t="s">
        <v>118</v>
      </c>
      <c r="B67" s="205">
        <v>1.2430000000000001</v>
      </c>
    </row>
    <row r="68" spans="1:22">
      <c r="A68" s="44" t="s">
        <v>117</v>
      </c>
      <c r="B68" s="205">
        <v>1.0187999999999999</v>
      </c>
    </row>
    <row r="69" spans="1:22">
      <c r="A69" s="44" t="s">
        <v>123</v>
      </c>
      <c r="B69" s="205">
        <v>1.4077</v>
      </c>
    </row>
    <row r="70" spans="1:22">
      <c r="A70" s="44" t="s">
        <v>120</v>
      </c>
      <c r="B70" s="205">
        <v>1.2982</v>
      </c>
    </row>
    <row r="71" spans="1:22">
      <c r="A71" s="44" t="s">
        <v>119</v>
      </c>
      <c r="B71" s="205">
        <v>1.284</v>
      </c>
    </row>
    <row r="72" spans="1:22">
      <c r="A72" s="44" t="s">
        <v>121</v>
      </c>
      <c r="B72" s="205">
        <v>1.2346999999999999</v>
      </c>
    </row>
    <row r="73" spans="1:22">
      <c r="A73" s="44" t="s">
        <v>124</v>
      </c>
      <c r="B73" s="205">
        <v>0.83789999999999998</v>
      </c>
      <c r="V73" s="41" t="s">
        <v>27</v>
      </c>
    </row>
    <row r="74" spans="1:22">
      <c r="A74" s="44" t="s">
        <v>128</v>
      </c>
      <c r="B74" s="205">
        <v>0.79510000000000003</v>
      </c>
    </row>
    <row r="75" spans="1:22">
      <c r="A75" s="44" t="s">
        <v>125</v>
      </c>
      <c r="B75" s="205">
        <v>0.83089999999999997</v>
      </c>
    </row>
    <row r="76" spans="1:22">
      <c r="A76" s="44" t="s">
        <v>126</v>
      </c>
      <c r="B76" s="205">
        <v>0.79239999999999999</v>
      </c>
    </row>
    <row r="77" spans="1:22">
      <c r="A77" s="44" t="s">
        <v>127</v>
      </c>
      <c r="B77" s="205">
        <v>0.8044</v>
      </c>
    </row>
    <row r="78" spans="1:22">
      <c r="A78" s="44" t="s">
        <v>134</v>
      </c>
      <c r="B78" s="205">
        <v>1.5872999999999999</v>
      </c>
    </row>
    <row r="79" spans="1:22">
      <c r="A79" s="44" t="s">
        <v>130</v>
      </c>
      <c r="B79" s="205">
        <v>1.3070999999999999</v>
      </c>
    </row>
    <row r="80" spans="1:22">
      <c r="A80" s="44" t="s">
        <v>129</v>
      </c>
      <c r="B80" s="205">
        <v>0.97740000000000005</v>
      </c>
    </row>
    <row r="81" spans="1:21">
      <c r="A81" s="44" t="s">
        <v>135</v>
      </c>
      <c r="B81" s="205">
        <v>1.5731999999999999</v>
      </c>
    </row>
    <row r="82" spans="1:21">
      <c r="A82" s="44" t="s">
        <v>132</v>
      </c>
      <c r="B82" s="205">
        <v>1.3814</v>
      </c>
    </row>
    <row r="83" spans="1:21">
      <c r="A83" s="44" t="s">
        <v>131</v>
      </c>
      <c r="B83" s="205">
        <v>1.3728</v>
      </c>
    </row>
    <row r="84" spans="1:21">
      <c r="A84" s="44" t="s">
        <v>133</v>
      </c>
      <c r="B84" s="205">
        <v>1.3533999999999999</v>
      </c>
    </row>
    <row r="85" spans="1:21">
      <c r="A85" s="44" t="s">
        <v>136</v>
      </c>
      <c r="B85" s="205">
        <v>0.80379999999999996</v>
      </c>
      <c r="U85" s="41" t="s">
        <v>27</v>
      </c>
    </row>
    <row r="86" spans="1:21">
      <c r="A86" s="44" t="s">
        <v>140</v>
      </c>
      <c r="B86" s="205">
        <v>0.75760000000000005</v>
      </c>
    </row>
    <row r="87" spans="1:21">
      <c r="A87" s="44" t="s">
        <v>137</v>
      </c>
      <c r="B87" s="205">
        <v>0.79500000000000004</v>
      </c>
    </row>
    <row r="88" spans="1:21">
      <c r="A88" s="44" t="s">
        <v>138</v>
      </c>
      <c r="B88" s="205">
        <v>0.751</v>
      </c>
    </row>
    <row r="89" spans="1:21">
      <c r="A89" s="44" t="s">
        <v>139</v>
      </c>
      <c r="B89" s="205">
        <v>0.7651</v>
      </c>
    </row>
    <row r="90" spans="1:21">
      <c r="A90" s="44" t="s">
        <v>146</v>
      </c>
      <c r="B90" s="205">
        <v>1.7735000000000001</v>
      </c>
    </row>
    <row r="91" spans="1:21">
      <c r="A91" s="44" t="s">
        <v>142</v>
      </c>
      <c r="B91" s="205">
        <v>1.3751</v>
      </c>
    </row>
    <row r="92" spans="1:21">
      <c r="A92" s="44" t="s">
        <v>141</v>
      </c>
      <c r="B92" s="205">
        <v>0.9355</v>
      </c>
    </row>
    <row r="93" spans="1:21">
      <c r="A93" s="44" t="s">
        <v>147</v>
      </c>
      <c r="B93" s="205">
        <v>1.768</v>
      </c>
    </row>
    <row r="94" spans="1:21">
      <c r="A94" s="44" t="s">
        <v>144</v>
      </c>
      <c r="B94" s="205">
        <v>1.4736</v>
      </c>
    </row>
    <row r="95" spans="1:21">
      <c r="A95" s="44" t="s">
        <v>143</v>
      </c>
      <c r="B95" s="205">
        <v>1.4715</v>
      </c>
    </row>
    <row r="96" spans="1:21">
      <c r="A96" s="44" t="s">
        <v>145</v>
      </c>
      <c r="B96" s="205">
        <v>1.4938</v>
      </c>
    </row>
    <row r="97" spans="1:20">
      <c r="A97" s="44" t="s">
        <v>148</v>
      </c>
      <c r="B97" s="205">
        <v>0.77049999999999996</v>
      </c>
      <c r="T97" s="41" t="s">
        <v>27</v>
      </c>
    </row>
    <row r="98" spans="1:20">
      <c r="A98" s="44" t="s">
        <v>152</v>
      </c>
      <c r="B98" s="205">
        <v>0.72019999999999995</v>
      </c>
    </row>
    <row r="99" spans="1:20">
      <c r="A99" s="44" t="s">
        <v>149</v>
      </c>
      <c r="B99" s="205">
        <v>0.75939999999999996</v>
      </c>
    </row>
    <row r="100" spans="1:20">
      <c r="A100" s="44" t="s">
        <v>150</v>
      </c>
      <c r="B100" s="205">
        <v>0.70840000000000003</v>
      </c>
    </row>
    <row r="101" spans="1:20">
      <c r="A101" s="44" t="s">
        <v>151</v>
      </c>
      <c r="B101" s="205">
        <v>0.72540000000000004</v>
      </c>
    </row>
    <row r="102" spans="1:20">
      <c r="A102" s="44" t="s">
        <v>158</v>
      </c>
      <c r="B102" s="205">
        <v>1.9984999999999999</v>
      </c>
    </row>
    <row r="103" spans="1:20">
      <c r="A103" s="44" t="s">
        <v>154</v>
      </c>
      <c r="B103" s="205">
        <v>1.4473</v>
      </c>
    </row>
    <row r="104" spans="1:20">
      <c r="A104" s="44" t="s">
        <v>153</v>
      </c>
      <c r="B104" s="205">
        <v>0.88619999999999999</v>
      </c>
    </row>
    <row r="105" spans="1:20">
      <c r="A105" s="44" t="s">
        <v>159</v>
      </c>
      <c r="B105" s="205">
        <v>2.0005999999999999</v>
      </c>
    </row>
    <row r="106" spans="1:20">
      <c r="A106" s="44" t="s">
        <v>156</v>
      </c>
      <c r="B106" s="205">
        <v>1.5764</v>
      </c>
    </row>
    <row r="107" spans="1:20">
      <c r="A107" s="44" t="s">
        <v>155</v>
      </c>
      <c r="B107" s="205">
        <v>1.5819000000000001</v>
      </c>
    </row>
    <row r="108" spans="1:20">
      <c r="A108" s="44" t="s">
        <v>157</v>
      </c>
      <c r="B108" s="205">
        <v>1.6631</v>
      </c>
    </row>
    <row r="109" spans="1:20">
      <c r="A109" s="44" t="s">
        <v>381</v>
      </c>
      <c r="B109" s="205">
        <v>0.73770000000000002</v>
      </c>
    </row>
    <row r="110" spans="1:20">
      <c r="A110" s="44" t="s">
        <v>382</v>
      </c>
      <c r="B110" s="205">
        <v>0.68120000000000003</v>
      </c>
    </row>
    <row r="111" spans="1:20">
      <c r="A111" s="44" t="s">
        <v>383</v>
      </c>
      <c r="B111" s="205">
        <v>0.72419999999999995</v>
      </c>
    </row>
    <row r="112" spans="1:20">
      <c r="A112" s="44" t="s">
        <v>384</v>
      </c>
      <c r="B112" s="205">
        <v>0.66469999999999996</v>
      </c>
    </row>
    <row r="113" spans="1:2">
      <c r="A113" s="44" t="s">
        <v>385</v>
      </c>
      <c r="B113" s="205">
        <v>0.68479999999999996</v>
      </c>
    </row>
    <row r="114" spans="1:2">
      <c r="A114" s="44" t="s">
        <v>386</v>
      </c>
      <c r="B114" s="205">
        <v>1.9717</v>
      </c>
    </row>
    <row r="115" spans="1:2">
      <c r="A115" s="44" t="s">
        <v>387</v>
      </c>
      <c r="B115" s="205">
        <v>1.5242</v>
      </c>
    </row>
    <row r="116" spans="1:2">
      <c r="A116" s="44" t="s">
        <v>388</v>
      </c>
      <c r="B116" s="205">
        <v>0.82489999999999997</v>
      </c>
    </row>
    <row r="117" spans="1:2">
      <c r="A117" s="44" t="s">
        <v>389</v>
      </c>
      <c r="B117" s="205">
        <v>2.0428000000000002</v>
      </c>
    </row>
    <row r="118" spans="1:2">
      <c r="A118" s="44" t="s">
        <v>390</v>
      </c>
      <c r="B118" s="205">
        <v>1.6928000000000001</v>
      </c>
    </row>
    <row r="119" spans="1:2">
      <c r="A119" s="44" t="s">
        <v>391</v>
      </c>
      <c r="B119" s="205">
        <v>1.7128000000000001</v>
      </c>
    </row>
    <row r="120" spans="1:2">
      <c r="A120" s="44" t="s">
        <v>392</v>
      </c>
      <c r="B120" s="205">
        <v>1.5282</v>
      </c>
    </row>
  </sheetData>
  <sortState xmlns:xlrd2="http://schemas.microsoft.com/office/spreadsheetml/2017/richdata2" ref="A1:B108">
    <sortCondition ref="A1:A108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115"/>
  <sheetViews>
    <sheetView topLeftCell="A4" workbookViewId="0"/>
  </sheetViews>
  <sheetFormatPr defaultColWidth="11.4609375" defaultRowHeight="11.65"/>
  <cols>
    <col min="1" max="1" width="7.15234375" style="13" bestFit="1" customWidth="1"/>
    <col min="2" max="2" width="8" style="13" bestFit="1" customWidth="1"/>
    <col min="3" max="3" width="2.84375" style="13" customWidth="1"/>
    <col min="4" max="4" width="5.69140625" style="13" bestFit="1" customWidth="1"/>
    <col min="5" max="5" width="3.84375" style="13" bestFit="1" customWidth="1"/>
    <col min="6" max="6" width="4.84375" style="13" bestFit="1" customWidth="1"/>
    <col min="7" max="7" width="1.84375" style="13" customWidth="1"/>
    <col min="8" max="8" width="2.84375" style="13" hidden="1" customWidth="1"/>
    <col min="9" max="9" width="4.69140625" style="13" hidden="1" customWidth="1"/>
    <col min="10" max="10" width="3.69140625" style="13" hidden="1" customWidth="1"/>
    <col min="11" max="11" width="5.84375" style="13" hidden="1" customWidth="1"/>
    <col min="12" max="12" width="3.84375" style="13" hidden="1" customWidth="1"/>
    <col min="13" max="13" width="3.3046875" style="13" hidden="1" customWidth="1"/>
    <col min="14" max="14" width="3.69140625" style="13" hidden="1" customWidth="1"/>
    <col min="15" max="15" width="5" style="13" hidden="1" customWidth="1"/>
    <col min="16" max="16" width="1.84375" style="13" hidden="1" customWidth="1"/>
    <col min="17" max="17" width="2.84375" style="13" hidden="1" customWidth="1"/>
    <col min="18" max="18" width="4.69140625" style="13" hidden="1" customWidth="1"/>
    <col min="19" max="19" width="3.69140625" style="13" hidden="1" customWidth="1"/>
    <col min="20" max="20" width="5.84375" style="13" hidden="1" customWidth="1"/>
    <col min="21" max="21" width="3.84375" style="13" hidden="1" customWidth="1"/>
    <col min="22" max="22" width="3.3046875" style="13" hidden="1" customWidth="1"/>
    <col min="23" max="23" width="3.69140625" style="13" hidden="1" customWidth="1"/>
    <col min="24" max="24" width="5" style="13" hidden="1" customWidth="1"/>
    <col min="25" max="25" width="1.84375" style="13" hidden="1" customWidth="1"/>
    <col min="26" max="26" width="2.84375" style="13" hidden="1" customWidth="1"/>
    <col min="27" max="27" width="4.69140625" style="13" hidden="1" customWidth="1"/>
    <col min="28" max="28" width="3.69140625" style="13" hidden="1" customWidth="1"/>
    <col min="29" max="29" width="5.84375" style="13" hidden="1" customWidth="1"/>
    <col min="30" max="30" width="3.84375" style="13" hidden="1" customWidth="1"/>
    <col min="31" max="31" width="3.3046875" style="13" hidden="1" customWidth="1"/>
    <col min="32" max="32" width="3.69140625" style="13" hidden="1" customWidth="1"/>
    <col min="33" max="33" width="5" style="13" hidden="1" customWidth="1"/>
    <col min="34" max="34" width="1.84375" style="13" hidden="1" customWidth="1"/>
    <col min="35" max="35" width="2.84375" style="13" hidden="1" customWidth="1"/>
    <col min="36" max="36" width="5.69140625" style="13" bestFit="1" customWidth="1"/>
    <col min="37" max="37" width="4.15234375" style="13" bestFit="1" customWidth="1"/>
    <col min="38" max="38" width="6.69140625" style="13" bestFit="1" customWidth="1"/>
    <col min="39" max="39" width="3.84375" style="13" hidden="1" customWidth="1"/>
    <col min="40" max="40" width="3.3046875" style="13" hidden="1" customWidth="1"/>
    <col min="41" max="41" width="3.69140625" style="13" hidden="1" customWidth="1"/>
    <col min="42" max="42" width="5" style="13" hidden="1" customWidth="1"/>
    <col min="43" max="43" width="1.84375" style="13" hidden="1" customWidth="1"/>
    <col min="44" max="44" width="1.84375" style="13" customWidth="1"/>
    <col min="45" max="45" width="5.69140625" style="13" bestFit="1" customWidth="1"/>
    <col min="46" max="46" width="4.15234375" style="13" bestFit="1" customWidth="1"/>
    <col min="47" max="47" width="6.69140625" style="13" bestFit="1" customWidth="1"/>
    <col min="48" max="48" width="3.84375" style="13" hidden="1" customWidth="1"/>
    <col min="49" max="49" width="3.3046875" style="13" hidden="1" customWidth="1"/>
    <col min="50" max="50" width="3.69140625" style="13" hidden="1" customWidth="1"/>
    <col min="51" max="51" width="5" style="13" hidden="1" customWidth="1"/>
    <col min="52" max="52" width="1.84375" style="13" hidden="1" customWidth="1"/>
    <col min="53" max="53" width="1.84375" style="13" customWidth="1"/>
    <col min="54" max="54" width="5.69140625" style="13" bestFit="1" customWidth="1"/>
    <col min="55" max="55" width="4.15234375" style="13" bestFit="1" customWidth="1"/>
    <col min="56" max="56" width="6.69140625" style="13" bestFit="1" customWidth="1"/>
    <col min="57" max="57" width="3.84375" style="13" hidden="1" customWidth="1"/>
    <col min="58" max="58" width="3.3046875" style="13" hidden="1" customWidth="1"/>
    <col min="59" max="59" width="3.69140625" style="13" hidden="1" customWidth="1"/>
    <col min="60" max="60" width="5" style="13" hidden="1" customWidth="1"/>
    <col min="61" max="61" width="1.84375" style="13" hidden="1" customWidth="1"/>
    <col min="62" max="62" width="1.84375" style="13" customWidth="1"/>
    <col min="63" max="63" width="5.69140625" style="13" bestFit="1" customWidth="1"/>
    <col min="64" max="64" width="4.15234375" style="13" bestFit="1" customWidth="1"/>
    <col min="65" max="65" width="6.69140625" style="13" bestFit="1" customWidth="1"/>
    <col min="66" max="66" width="3.84375" style="13" hidden="1" customWidth="1"/>
    <col min="67" max="67" width="3.3046875" style="13" hidden="1" customWidth="1"/>
    <col min="68" max="68" width="3.69140625" style="13" hidden="1" customWidth="1"/>
    <col min="69" max="69" width="5" style="13" hidden="1" customWidth="1"/>
    <col min="70" max="70" width="1.84375" style="13" hidden="1" customWidth="1"/>
    <col min="71" max="71" width="1.84375" style="13" customWidth="1"/>
    <col min="72" max="72" width="5.69140625" style="13" bestFit="1" customWidth="1"/>
    <col min="73" max="73" width="5.15234375" style="13" bestFit="1" customWidth="1"/>
    <col min="74" max="74" width="6.69140625" style="13" bestFit="1" customWidth="1"/>
    <col min="75" max="75" width="3.84375" style="13" hidden="1" customWidth="1"/>
    <col min="76" max="76" width="3.3046875" style="13" hidden="1" customWidth="1"/>
    <col min="77" max="77" width="3.69140625" style="13" hidden="1" customWidth="1"/>
    <col min="78" max="78" width="5.15234375" style="13" hidden="1" customWidth="1"/>
    <col min="79" max="79" width="1.84375" style="13" hidden="1" customWidth="1"/>
    <col min="80" max="80" width="1.84375" style="13" customWidth="1"/>
    <col min="81" max="81" width="5.69140625" style="13" bestFit="1" customWidth="1"/>
    <col min="82" max="82" width="5.15234375" style="13" bestFit="1" customWidth="1"/>
    <col min="83" max="83" width="6.69140625" style="13" bestFit="1" customWidth="1"/>
    <col min="84" max="84" width="3.84375" style="13" hidden="1" customWidth="1"/>
    <col min="85" max="85" width="3.3046875" style="13" hidden="1" customWidth="1"/>
    <col min="86" max="86" width="3.69140625" style="13" hidden="1" customWidth="1"/>
    <col min="87" max="87" width="5.15234375" style="13" hidden="1" customWidth="1"/>
    <col min="88" max="88" width="1.84375" style="13" hidden="1" customWidth="1"/>
    <col min="89" max="89" width="1.84375" style="13" customWidth="1"/>
    <col min="90" max="90" width="5.69140625" style="13" bestFit="1" customWidth="1"/>
    <col min="91" max="91" width="5.15234375" style="13" bestFit="1" customWidth="1"/>
    <col min="92" max="92" width="6.69140625" style="13" bestFit="1" customWidth="1"/>
    <col min="93" max="93" width="3.84375" style="13" hidden="1" customWidth="1"/>
    <col min="94" max="94" width="3.3046875" style="13" hidden="1" customWidth="1"/>
    <col min="95" max="95" width="3.69140625" style="13" hidden="1" customWidth="1"/>
    <col min="96" max="96" width="5.15234375" style="13" hidden="1" customWidth="1"/>
    <col min="97" max="97" width="1.84375" style="13" hidden="1" customWidth="1"/>
    <col min="98" max="98" width="1.84375" style="13" customWidth="1"/>
    <col min="99" max="99" width="5.69140625" style="13" bestFit="1" customWidth="1"/>
    <col min="100" max="100" width="5.15234375" style="13" bestFit="1" customWidth="1"/>
    <col min="101" max="101" width="6.69140625" style="13" bestFit="1" customWidth="1"/>
    <col min="102" max="102" width="3.84375" style="13" hidden="1" customWidth="1"/>
    <col min="103" max="103" width="3.3046875" style="13" hidden="1" customWidth="1"/>
    <col min="104" max="104" width="3.69140625" style="13" hidden="1" customWidth="1"/>
    <col min="105" max="105" width="5.15234375" style="13" hidden="1" customWidth="1"/>
    <col min="106" max="106" width="1.84375" style="13" hidden="1" customWidth="1"/>
    <col min="107" max="107" width="1.84375" style="13" customWidth="1"/>
    <col min="108" max="108" width="5.69140625" style="13" bestFit="1" customWidth="1"/>
    <col min="109" max="109" width="5.15234375" style="13" bestFit="1" customWidth="1"/>
    <col min="110" max="110" width="6.69140625" style="13" bestFit="1" customWidth="1"/>
    <col min="111" max="111" width="3.84375" style="13" hidden="1" customWidth="1"/>
    <col min="112" max="112" width="3.3046875" style="13" hidden="1" customWidth="1"/>
    <col min="113" max="113" width="3.69140625" style="13" hidden="1" customWidth="1"/>
    <col min="114" max="114" width="5.15234375" style="13" hidden="1" customWidth="1"/>
    <col min="115" max="115" width="1.84375" style="13" hidden="1" customWidth="1"/>
    <col min="116" max="116" width="1.84375" style="13" customWidth="1"/>
    <col min="117" max="117" width="5.69140625" style="13" bestFit="1" customWidth="1"/>
    <col min="118" max="118" width="5.15234375" style="13" bestFit="1" customWidth="1"/>
    <col min="119" max="119" width="6.69140625" style="13" bestFit="1" customWidth="1"/>
    <col min="120" max="120" width="3.84375" style="13" hidden="1" customWidth="1"/>
    <col min="121" max="121" width="3.3046875" style="13" hidden="1" customWidth="1"/>
    <col min="122" max="122" width="3.69140625" style="13" hidden="1" customWidth="1"/>
    <col min="123" max="123" width="5.15234375" style="13" hidden="1" customWidth="1"/>
    <col min="124" max="124" width="1.84375" style="13" hidden="1" customWidth="1"/>
    <col min="125" max="125" width="1.84375" style="13" customWidth="1"/>
    <col min="126" max="126" width="5.69140625" style="13" bestFit="1" customWidth="1"/>
    <col min="127" max="127" width="5.15234375" style="13" bestFit="1" customWidth="1"/>
    <col min="128" max="128" width="6.69140625" style="13" bestFit="1" customWidth="1"/>
    <col min="129" max="129" width="3.84375" style="13" hidden="1" customWidth="1"/>
    <col min="130" max="130" width="3.3046875" style="13" hidden="1" customWidth="1"/>
    <col min="131" max="131" width="3.69140625" style="13" hidden="1" customWidth="1"/>
    <col min="132" max="132" width="5.15234375" style="13" hidden="1" customWidth="1"/>
    <col min="133" max="133" width="1.84375" style="13" hidden="1" customWidth="1"/>
    <col min="134" max="134" width="8.15234375" style="13" hidden="1" customWidth="1"/>
    <col min="135" max="135" width="4.15234375" style="13" hidden="1" customWidth="1"/>
    <col min="136" max="136" width="5.15234375" style="13" hidden="1" customWidth="1"/>
    <col min="137" max="137" width="5.3046875" style="13" hidden="1" customWidth="1"/>
    <col min="138" max="138" width="7.69140625" style="13" hidden="1" customWidth="1"/>
    <col min="139" max="139" width="6.84375" style="13" hidden="1" customWidth="1"/>
    <col min="140" max="140" width="7.15234375" style="13" bestFit="1" customWidth="1"/>
    <col min="141" max="141" width="8" style="13" bestFit="1" customWidth="1"/>
    <col min="142" max="16384" width="11.4609375" style="13"/>
  </cols>
  <sheetData>
    <row r="1" spans="1:141">
      <c r="A1" s="14"/>
      <c r="B1" s="14"/>
      <c r="C1" s="15"/>
      <c r="D1" s="16"/>
      <c r="E1" s="16" t="s">
        <v>3</v>
      </c>
      <c r="F1" s="15" t="s">
        <v>393</v>
      </c>
      <c r="G1" s="17"/>
      <c r="H1" s="15"/>
      <c r="I1" s="16" t="s">
        <v>15</v>
      </c>
      <c r="J1" s="15" t="str">
        <f>$F1</f>
        <v>pnt</v>
      </c>
      <c r="K1" s="18" t="s">
        <v>15</v>
      </c>
      <c r="L1" s="16" t="s">
        <v>3</v>
      </c>
      <c r="M1" s="13" t="s">
        <v>10</v>
      </c>
      <c r="N1" s="13" t="s">
        <v>11</v>
      </c>
      <c r="O1" s="13" t="s">
        <v>12</v>
      </c>
      <c r="P1" s="17"/>
      <c r="Q1" s="15"/>
      <c r="R1" s="16" t="s">
        <v>14</v>
      </c>
      <c r="S1" s="15" t="str">
        <f>$F1</f>
        <v>pnt</v>
      </c>
      <c r="T1" s="18" t="s">
        <v>14</v>
      </c>
      <c r="U1" s="16" t="s">
        <v>3</v>
      </c>
      <c r="V1" s="13" t="s">
        <v>10</v>
      </c>
      <c r="W1" s="13" t="s">
        <v>11</v>
      </c>
      <c r="X1" s="13" t="s">
        <v>12</v>
      </c>
      <c r="Y1" s="17"/>
      <c r="Z1" s="15"/>
      <c r="AA1" s="16" t="s">
        <v>13</v>
      </c>
      <c r="AB1" s="15" t="str">
        <f>$F1</f>
        <v>pnt</v>
      </c>
      <c r="AC1" s="18" t="s">
        <v>13</v>
      </c>
      <c r="AD1" s="16" t="s">
        <v>3</v>
      </c>
      <c r="AE1" s="13" t="s">
        <v>10</v>
      </c>
      <c r="AF1" s="13" t="s">
        <v>11</v>
      </c>
      <c r="AG1" s="13" t="s">
        <v>12</v>
      </c>
      <c r="AH1" s="17"/>
      <c r="AI1" s="15"/>
      <c r="AJ1" s="16" t="s">
        <v>4</v>
      </c>
      <c r="AK1" s="15" t="str">
        <f>$F1</f>
        <v>pnt</v>
      </c>
      <c r="AL1" s="18" t="s">
        <v>4</v>
      </c>
      <c r="AM1" s="16" t="s">
        <v>3</v>
      </c>
      <c r="AN1" s="13" t="s">
        <v>10</v>
      </c>
      <c r="AO1" s="13" t="s">
        <v>11</v>
      </c>
      <c r="AP1" s="13" t="s">
        <v>12</v>
      </c>
      <c r="AQ1" s="17"/>
      <c r="AR1" s="17"/>
      <c r="AS1" s="16" t="s">
        <v>16</v>
      </c>
      <c r="AT1" s="15" t="str">
        <f>$F1</f>
        <v>pnt</v>
      </c>
      <c r="AU1" s="18" t="s">
        <v>16</v>
      </c>
      <c r="AV1" s="16" t="s">
        <v>3</v>
      </c>
      <c r="AW1" s="13" t="s">
        <v>10</v>
      </c>
      <c r="AX1" s="13" t="s">
        <v>11</v>
      </c>
      <c r="AY1" s="13" t="s">
        <v>12</v>
      </c>
      <c r="AZ1" s="17"/>
      <c r="BA1" s="17"/>
      <c r="BB1" s="16" t="s">
        <v>17</v>
      </c>
      <c r="BC1" s="15" t="str">
        <f>$F1</f>
        <v>pnt</v>
      </c>
      <c r="BD1" s="18" t="s">
        <v>17</v>
      </c>
      <c r="BE1" s="16" t="s">
        <v>3</v>
      </c>
      <c r="BF1" s="13" t="s">
        <v>10</v>
      </c>
      <c r="BG1" s="13" t="s">
        <v>11</v>
      </c>
      <c r="BH1" s="13" t="s">
        <v>12</v>
      </c>
      <c r="BI1" s="17"/>
      <c r="BJ1" s="17"/>
      <c r="BK1" s="16" t="s">
        <v>18</v>
      </c>
      <c r="BL1" s="15" t="str">
        <f>$F1</f>
        <v>pnt</v>
      </c>
      <c r="BM1" s="18" t="s">
        <v>18</v>
      </c>
      <c r="BN1" s="16" t="s">
        <v>3</v>
      </c>
      <c r="BO1" s="13" t="s">
        <v>10</v>
      </c>
      <c r="BP1" s="13" t="s">
        <v>11</v>
      </c>
      <c r="BQ1" s="13" t="s">
        <v>12</v>
      </c>
      <c r="BR1" s="17"/>
      <c r="BS1" s="17"/>
      <c r="BT1" s="16" t="s">
        <v>19</v>
      </c>
      <c r="BU1" s="15" t="str">
        <f>$F1</f>
        <v>pnt</v>
      </c>
      <c r="BV1" s="18" t="s">
        <v>19</v>
      </c>
      <c r="BW1" s="16" t="s">
        <v>3</v>
      </c>
      <c r="BX1" s="13" t="s">
        <v>10</v>
      </c>
      <c r="BY1" s="13" t="s">
        <v>11</v>
      </c>
      <c r="BZ1" s="13" t="s">
        <v>12</v>
      </c>
      <c r="CA1" s="17"/>
      <c r="CB1" s="17"/>
      <c r="CC1" s="16" t="s">
        <v>20</v>
      </c>
      <c r="CD1" s="15" t="str">
        <f>$F1</f>
        <v>pnt</v>
      </c>
      <c r="CE1" s="18" t="s">
        <v>20</v>
      </c>
      <c r="CF1" s="16" t="s">
        <v>3</v>
      </c>
      <c r="CG1" s="13" t="s">
        <v>10</v>
      </c>
      <c r="CH1" s="13" t="s">
        <v>11</v>
      </c>
      <c r="CI1" s="13" t="s">
        <v>12</v>
      </c>
      <c r="CJ1" s="17"/>
      <c r="CK1" s="17"/>
      <c r="CL1" s="16" t="s">
        <v>21</v>
      </c>
      <c r="CM1" s="15" t="str">
        <f>$F1</f>
        <v>pnt</v>
      </c>
      <c r="CN1" s="18" t="s">
        <v>21</v>
      </c>
      <c r="CO1" s="16" t="s">
        <v>3</v>
      </c>
      <c r="CP1" s="13" t="s">
        <v>10</v>
      </c>
      <c r="CQ1" s="13" t="s">
        <v>11</v>
      </c>
      <c r="CR1" s="13" t="s">
        <v>12</v>
      </c>
      <c r="CS1" s="17"/>
      <c r="CT1" s="17"/>
      <c r="CU1" s="16" t="s">
        <v>24</v>
      </c>
      <c r="CV1" s="15" t="str">
        <f>$F1</f>
        <v>pnt</v>
      </c>
      <c r="CW1" s="18" t="s">
        <v>24</v>
      </c>
      <c r="CX1" s="16" t="s">
        <v>3</v>
      </c>
      <c r="CY1" s="13" t="s">
        <v>10</v>
      </c>
      <c r="CZ1" s="13" t="s">
        <v>11</v>
      </c>
      <c r="DA1" s="13" t="s">
        <v>12</v>
      </c>
      <c r="DB1" s="17"/>
      <c r="DC1" s="17"/>
      <c r="DD1" s="16" t="s">
        <v>25</v>
      </c>
      <c r="DE1" s="15" t="str">
        <f>$F1</f>
        <v>pnt</v>
      </c>
      <c r="DF1" s="18" t="s">
        <v>25</v>
      </c>
      <c r="DG1" s="16" t="s">
        <v>3</v>
      </c>
      <c r="DH1" s="13" t="s">
        <v>10</v>
      </c>
      <c r="DI1" s="13" t="s">
        <v>11</v>
      </c>
      <c r="DJ1" s="13" t="s">
        <v>12</v>
      </c>
      <c r="DK1" s="17"/>
      <c r="DL1" s="17"/>
      <c r="DM1" s="16" t="s">
        <v>22</v>
      </c>
      <c r="DN1" s="15" t="str">
        <f>$F1</f>
        <v>pnt</v>
      </c>
      <c r="DO1" s="18" t="s">
        <v>22</v>
      </c>
      <c r="DP1" s="16" t="s">
        <v>3</v>
      </c>
      <c r="DQ1" s="13" t="s">
        <v>10</v>
      </c>
      <c r="DR1" s="13" t="s">
        <v>11</v>
      </c>
      <c r="DS1" s="13" t="s">
        <v>12</v>
      </c>
      <c r="DT1" s="17"/>
      <c r="DU1" s="17"/>
      <c r="DV1" s="16" t="s">
        <v>23</v>
      </c>
      <c r="DW1" s="15" t="str">
        <f>$F1</f>
        <v>pnt</v>
      </c>
      <c r="DX1" s="18" t="s">
        <v>23</v>
      </c>
      <c r="DY1" s="16" t="s">
        <v>3</v>
      </c>
      <c r="DZ1" s="13" t="s">
        <v>10</v>
      </c>
      <c r="EA1" s="13" t="s">
        <v>11</v>
      </c>
      <c r="EB1" s="13" t="s">
        <v>12</v>
      </c>
      <c r="EC1" s="17"/>
      <c r="ED1" s="13" t="s">
        <v>0</v>
      </c>
      <c r="EE1" s="13" t="s">
        <v>1</v>
      </c>
      <c r="EF1" s="13" t="s">
        <v>2</v>
      </c>
      <c r="EG1" s="13" t="s">
        <v>5</v>
      </c>
      <c r="EH1" s="13" t="s">
        <v>6</v>
      </c>
      <c r="EI1" s="13" t="s">
        <v>7</v>
      </c>
    </row>
    <row r="2" spans="1:141" ht="12" thickBot="1">
      <c r="A2" s="14"/>
      <c r="B2" s="14"/>
      <c r="C2" s="19"/>
      <c r="D2" s="16"/>
      <c r="E2" s="20"/>
      <c r="F2" s="15" t="s">
        <v>9</v>
      </c>
      <c r="G2" s="17"/>
      <c r="H2" s="19"/>
      <c r="I2" s="20"/>
      <c r="J2" s="19"/>
      <c r="K2" s="21" t="s">
        <v>8</v>
      </c>
      <c r="L2" s="20"/>
      <c r="P2" s="17"/>
      <c r="Q2" s="19"/>
      <c r="R2" s="20"/>
      <c r="S2" s="19"/>
      <c r="T2" s="21" t="s">
        <v>8</v>
      </c>
      <c r="U2" s="20"/>
      <c r="Y2" s="17"/>
      <c r="Z2" s="19"/>
      <c r="AA2" s="20"/>
      <c r="AB2" s="19"/>
      <c r="AC2" s="21" t="s">
        <v>8</v>
      </c>
      <c r="AD2" s="20"/>
      <c r="AH2" s="17"/>
      <c r="AI2" s="19"/>
      <c r="AJ2" s="20"/>
      <c r="AK2" s="19"/>
      <c r="AL2" s="21" t="s">
        <v>8</v>
      </c>
      <c r="AM2" s="20"/>
      <c r="AQ2" s="17"/>
      <c r="AR2" s="17"/>
      <c r="AS2" s="20"/>
      <c r="AT2" s="19"/>
      <c r="AU2" s="21" t="s">
        <v>8</v>
      </c>
      <c r="AV2" s="20"/>
      <c r="AZ2" s="17"/>
      <c r="BA2" s="17"/>
      <c r="BB2" s="20"/>
      <c r="BC2" s="19"/>
      <c r="BD2" s="21" t="s">
        <v>8</v>
      </c>
      <c r="BE2" s="20"/>
      <c r="BI2" s="17"/>
      <c r="BJ2" s="17"/>
      <c r="BK2" s="20"/>
      <c r="BL2" s="19"/>
      <c r="BM2" s="21" t="s">
        <v>8</v>
      </c>
      <c r="BN2" s="20"/>
      <c r="BR2" s="17"/>
      <c r="BS2" s="17"/>
      <c r="BT2" s="20"/>
      <c r="BU2" s="19"/>
      <c r="BV2" s="21" t="s">
        <v>8</v>
      </c>
      <c r="BW2" s="20"/>
      <c r="CA2" s="17"/>
      <c r="CB2" s="17"/>
      <c r="CC2" s="20"/>
      <c r="CD2" s="19"/>
      <c r="CE2" s="21" t="s">
        <v>8</v>
      </c>
      <c r="CF2" s="20"/>
      <c r="CJ2" s="17"/>
      <c r="CK2" s="17"/>
      <c r="CL2" s="20"/>
      <c r="CM2" s="19"/>
      <c r="CN2" s="21" t="s">
        <v>8</v>
      </c>
      <c r="CO2" s="20"/>
      <c r="CS2" s="17"/>
      <c r="CT2" s="17"/>
      <c r="CU2" s="20"/>
      <c r="CV2" s="19"/>
      <c r="CW2" s="21" t="s">
        <v>8</v>
      </c>
      <c r="CX2" s="20"/>
      <c r="DB2" s="17"/>
      <c r="DC2" s="17"/>
      <c r="DD2" s="20"/>
      <c r="DE2" s="19"/>
      <c r="DF2" s="21" t="s">
        <v>8</v>
      </c>
      <c r="DG2" s="20"/>
      <c r="DK2" s="17"/>
      <c r="DL2" s="17"/>
      <c r="DM2" s="20"/>
      <c r="DN2" s="19"/>
      <c r="DO2" s="21" t="s">
        <v>8</v>
      </c>
      <c r="DP2" s="20"/>
      <c r="DT2" s="17"/>
      <c r="DU2" s="17"/>
      <c r="DV2" s="20"/>
      <c r="DW2" s="19"/>
      <c r="DX2" s="21" t="s">
        <v>8</v>
      </c>
      <c r="DY2" s="20"/>
      <c r="EC2" s="17"/>
    </row>
    <row r="3" spans="1:141">
      <c r="A3" s="14" t="s">
        <v>28</v>
      </c>
      <c r="B3" s="14" t="s">
        <v>29</v>
      </c>
      <c r="C3" s="22"/>
      <c r="D3" s="23">
        <v>25</v>
      </c>
      <c r="E3" s="20"/>
      <c r="F3" s="24">
        <f t="shared" ref="F3:F13" si="0">EI3</f>
        <v>386</v>
      </c>
      <c r="G3" s="17"/>
      <c r="H3" s="19"/>
      <c r="AH3" s="17"/>
      <c r="AI3" s="19"/>
      <c r="AJ3" s="20">
        <f>FLOOR((AL3*$D3),0.01)</f>
        <v>34.6</v>
      </c>
      <c r="AK3" s="24">
        <f>AP3</f>
        <v>593</v>
      </c>
      <c r="AL3" s="25">
        <v>1.3839999999999999</v>
      </c>
      <c r="AM3" s="20"/>
      <c r="AP3" s="13">
        <f>FLOOR(($ED3*POWER((AJ3-$EE3),$EF3)),1)</f>
        <v>593</v>
      </c>
      <c r="AQ3" s="17"/>
      <c r="AR3" s="17"/>
      <c r="BA3" s="17"/>
      <c r="BJ3" s="17"/>
      <c r="BS3" s="17"/>
      <c r="CA3" s="17"/>
      <c r="CB3" s="17"/>
      <c r="CK3" s="17"/>
      <c r="CT3" s="17"/>
      <c r="DC3" s="17"/>
      <c r="DK3" s="17"/>
      <c r="DL3" s="17"/>
      <c r="DU3" s="17"/>
      <c r="EC3" s="17"/>
      <c r="ED3" s="13">
        <v>17.5458</v>
      </c>
      <c r="EE3" s="13">
        <v>6</v>
      </c>
      <c r="EF3" s="13">
        <v>1.05</v>
      </c>
      <c r="EI3" s="13">
        <f t="shared" ref="EI3:EI13" si="1">FLOOR((ED3*POWER((D3-EE3),EF3)),1)</f>
        <v>386</v>
      </c>
      <c r="EJ3" s="13" t="str">
        <f t="shared" ref="EJ3:EK7" si="2">A3</f>
        <v>hammer</v>
      </c>
      <c r="EK3" s="13" t="str">
        <f t="shared" si="2"/>
        <v>4.000 kg</v>
      </c>
    </row>
    <row r="4" spans="1:141">
      <c r="A4" s="14" t="s">
        <v>28</v>
      </c>
      <c r="B4" s="14" t="s">
        <v>30</v>
      </c>
      <c r="C4" s="26"/>
      <c r="D4" s="27">
        <v>25</v>
      </c>
      <c r="E4" s="20"/>
      <c r="F4" s="24">
        <f t="shared" si="0"/>
        <v>386</v>
      </c>
      <c r="G4" s="17"/>
      <c r="H4" s="19"/>
      <c r="AH4" s="17"/>
      <c r="AI4" s="19"/>
      <c r="AJ4" s="20"/>
      <c r="AK4" s="24"/>
      <c r="AL4" s="21"/>
      <c r="AM4" s="20"/>
      <c r="AQ4" s="17"/>
      <c r="AR4" s="17"/>
      <c r="BA4" s="17"/>
      <c r="BJ4" s="17"/>
      <c r="BS4" s="17"/>
      <c r="CA4" s="17"/>
      <c r="CB4" s="17"/>
      <c r="CC4" s="20">
        <f>FLOOR((CE4*$D4),0.01)</f>
        <v>54.78</v>
      </c>
      <c r="CD4" s="24">
        <f>CI4</f>
        <v>1039</v>
      </c>
      <c r="CE4" s="25">
        <v>2.1915</v>
      </c>
      <c r="CF4" s="20"/>
      <c r="CI4" s="13">
        <f>FLOOR(($ED4*POWER((CC4-$EE4),$EF4)),1)</f>
        <v>1039</v>
      </c>
      <c r="CJ4" s="17"/>
      <c r="CK4" s="17"/>
      <c r="CL4" s="20">
        <f>FLOOR((CN4*$D4),0.01)</f>
        <v>64.08</v>
      </c>
      <c r="CM4" s="24">
        <f>CR4</f>
        <v>1248</v>
      </c>
      <c r="CN4" s="25">
        <v>2.5634000000000001</v>
      </c>
      <c r="CO4" s="20"/>
      <c r="CR4" s="13">
        <f>FLOOR(($ED4*POWER((CL4-$EE4),$EF4)),1)</f>
        <v>1248</v>
      </c>
      <c r="CS4" s="17"/>
      <c r="CT4" s="17"/>
      <c r="CU4" s="20">
        <f>FLOOR((CW4*$D4),0.01)</f>
        <v>77.320000000000007</v>
      </c>
      <c r="CV4" s="24">
        <f>DA4</f>
        <v>1548</v>
      </c>
      <c r="CW4" s="25">
        <v>3.0931000000000002</v>
      </c>
      <c r="CX4" s="20"/>
      <c r="DA4" s="13">
        <f>FLOOR(($ED4*POWER((CU4-$EE4),$EF4)),1)</f>
        <v>1548</v>
      </c>
      <c r="DB4" s="17"/>
      <c r="DC4" s="17"/>
      <c r="DD4" s="20">
        <f>FLOOR((DF4*$D4),0.01)</f>
        <v>97.69</v>
      </c>
      <c r="DE4" s="24">
        <f>DJ4</f>
        <v>2016</v>
      </c>
      <c r="DF4" s="25">
        <v>3.9077000000000002</v>
      </c>
      <c r="DG4" s="20"/>
      <c r="DJ4" s="13">
        <f>FLOOR(($ED4*POWER((DD4-$EE4),$EF4)),1)</f>
        <v>2016</v>
      </c>
      <c r="DK4" s="17"/>
      <c r="DL4" s="17"/>
      <c r="DU4" s="17"/>
      <c r="EC4" s="17"/>
      <c r="ED4" s="13">
        <v>17.5458</v>
      </c>
      <c r="EE4" s="13">
        <v>6</v>
      </c>
      <c r="EF4" s="13">
        <v>1.05</v>
      </c>
      <c r="EI4" s="13">
        <f t="shared" si="1"/>
        <v>386</v>
      </c>
      <c r="EJ4" s="13" t="str">
        <f t="shared" si="2"/>
        <v>hammer</v>
      </c>
      <c r="EK4" s="13" t="str">
        <f t="shared" si="2"/>
        <v>3.000 kg</v>
      </c>
    </row>
    <row r="5" spans="1:141" s="28" customFormat="1">
      <c r="A5" s="28" t="s">
        <v>31</v>
      </c>
      <c r="B5" s="29" t="s">
        <v>29</v>
      </c>
      <c r="C5" s="30"/>
      <c r="D5" s="31">
        <v>8</v>
      </c>
      <c r="E5" s="32"/>
      <c r="F5" s="33">
        <f t="shared" si="0"/>
        <v>399</v>
      </c>
      <c r="G5" s="34"/>
      <c r="H5" s="35"/>
      <c r="AH5" s="34"/>
      <c r="AI5" s="35"/>
      <c r="AJ5" s="32">
        <f>FLOOR((AL5*$D5),0.01)</f>
        <v>10.34</v>
      </c>
      <c r="AK5" s="33">
        <f>AP5</f>
        <v>552</v>
      </c>
      <c r="AL5" s="36">
        <v>1.2925</v>
      </c>
      <c r="AM5" s="32"/>
      <c r="AP5" s="28">
        <f>FLOOR(($ED5*POWER((AJ5-$EE5),$EF5)),1)</f>
        <v>552</v>
      </c>
      <c r="AQ5" s="32"/>
      <c r="AR5" s="34"/>
      <c r="AS5" s="32">
        <f>FLOOR((AU5*$D5),0.01)</f>
        <v>11.26</v>
      </c>
      <c r="AT5" s="33">
        <f>AY5</f>
        <v>612</v>
      </c>
      <c r="AU5" s="36">
        <v>1.4081999999999999</v>
      </c>
      <c r="AV5" s="32"/>
      <c r="AY5" s="28">
        <f>FLOOR(($ED5*POWER((AS5-$EE5),$EF5)),1)</f>
        <v>612</v>
      </c>
      <c r="AZ5" s="32"/>
      <c r="BA5" s="34"/>
      <c r="BB5" s="32">
        <f>FLOOR((BD5*$D5),0.01)</f>
        <v>12.370000000000001</v>
      </c>
      <c r="BC5" s="33">
        <f>BH5</f>
        <v>686</v>
      </c>
      <c r="BD5" s="36">
        <v>1.5468</v>
      </c>
      <c r="BE5" s="32"/>
      <c r="BH5" s="28">
        <f>FLOOR(($ED5*POWER((BB5-$EE5),$EF5)),1)</f>
        <v>686</v>
      </c>
      <c r="BI5" s="32"/>
      <c r="BJ5" s="34"/>
      <c r="BK5" s="32"/>
      <c r="BL5" s="33"/>
      <c r="BM5" s="37"/>
      <c r="BN5" s="32"/>
      <c r="BR5" s="32"/>
      <c r="BS5" s="34"/>
      <c r="BT5" s="32"/>
      <c r="BU5" s="33"/>
      <c r="BV5" s="37"/>
      <c r="BW5" s="32"/>
      <c r="CA5" s="32"/>
      <c r="CB5" s="34"/>
      <c r="CK5" s="34"/>
      <c r="CT5" s="34"/>
      <c r="DC5" s="34"/>
      <c r="DL5" s="34"/>
      <c r="DU5" s="34"/>
      <c r="ED5" s="28">
        <v>56.021099999999997</v>
      </c>
      <c r="EE5" s="28">
        <v>1.5</v>
      </c>
      <c r="EF5" s="28">
        <v>1.05</v>
      </c>
      <c r="EI5" s="28">
        <f t="shared" si="1"/>
        <v>399</v>
      </c>
      <c r="EJ5" s="28" t="str">
        <f t="shared" si="2"/>
        <v>shot</v>
      </c>
      <c r="EK5" s="28" t="str">
        <f t="shared" si="2"/>
        <v>4.000 kg</v>
      </c>
    </row>
    <row r="6" spans="1:141">
      <c r="A6" s="13" t="s">
        <v>31</v>
      </c>
      <c r="B6" s="14" t="s">
        <v>30</v>
      </c>
      <c r="C6" s="26"/>
      <c r="D6" s="27">
        <v>8</v>
      </c>
      <c r="E6" s="20"/>
      <c r="F6" s="24">
        <f t="shared" si="0"/>
        <v>399</v>
      </c>
      <c r="G6" s="17"/>
      <c r="H6" s="19"/>
      <c r="AH6" s="17"/>
      <c r="AI6" s="19"/>
      <c r="AR6" s="17"/>
      <c r="BA6" s="17"/>
      <c r="BJ6" s="17"/>
      <c r="BR6" s="20"/>
      <c r="BS6" s="17"/>
      <c r="BT6" s="20"/>
      <c r="BU6" s="24"/>
      <c r="BV6" s="21"/>
      <c r="BW6" s="20"/>
      <c r="CA6" s="20"/>
      <c r="CB6" s="17"/>
      <c r="CC6" s="20">
        <f>FLOOR((CE6*$D6),0.01)</f>
        <v>16.830000000000002</v>
      </c>
      <c r="CD6" s="24">
        <f>CI6</f>
        <v>984</v>
      </c>
      <c r="CE6" s="25">
        <v>2.1042999999999998</v>
      </c>
      <c r="CF6" s="20"/>
      <c r="CI6" s="13">
        <f>FLOOR(($ED6*POWER((CC6-$EE6),$EF6)),1)</f>
        <v>984</v>
      </c>
      <c r="CJ6" s="20"/>
      <c r="CK6" s="17"/>
      <c r="CL6" s="20">
        <f>FLOOR((CN6*$D6),0.01)</f>
        <v>19.43</v>
      </c>
      <c r="CM6" s="24">
        <f>CR6</f>
        <v>1160</v>
      </c>
      <c r="CN6" s="25">
        <v>2.4295</v>
      </c>
      <c r="CO6" s="20"/>
      <c r="CR6" s="13">
        <f>FLOOR(($ED6*POWER((CL6-$EE6),$EF6)),1)</f>
        <v>1160</v>
      </c>
      <c r="CS6" s="20"/>
      <c r="CT6" s="17"/>
      <c r="CU6" s="20">
        <f>FLOOR((CW6*$D6),0.01)</f>
        <v>22.98</v>
      </c>
      <c r="CV6" s="24">
        <f>DA6</f>
        <v>1402</v>
      </c>
      <c r="CW6" s="25">
        <v>2.8734999999999999</v>
      </c>
      <c r="CX6" s="20"/>
      <c r="DA6" s="13">
        <f>FLOOR(($ED6*POWER((CU6-$EE6),$EF6)),1)</f>
        <v>1402</v>
      </c>
      <c r="DB6" s="20"/>
      <c r="DC6" s="17"/>
      <c r="DD6" s="20">
        <f>FLOOR((DF6*$D6),0.01)</f>
        <v>28.12</v>
      </c>
      <c r="DE6" s="24">
        <f>DJ6</f>
        <v>1757</v>
      </c>
      <c r="DF6" s="25">
        <v>3.5160999999999998</v>
      </c>
      <c r="DG6" s="20"/>
      <c r="DJ6" s="13">
        <f>FLOOR(($ED6*POWER((DD6-$EE6),$EF6)),1)</f>
        <v>1757</v>
      </c>
      <c r="DK6" s="20"/>
      <c r="DL6" s="17"/>
      <c r="DM6" s="20">
        <f>FLOOR((DO6*$D6),0.01)</f>
        <v>36.230000000000004</v>
      </c>
      <c r="DN6" s="24">
        <f>DS6</f>
        <v>2323</v>
      </c>
      <c r="DO6" s="25">
        <v>4.5289000000000001</v>
      </c>
      <c r="DP6" s="20"/>
      <c r="DS6" s="13">
        <f>FLOOR(($ED6*POWER((DM6-$EE6),$EF6)),1)</f>
        <v>2323</v>
      </c>
      <c r="DT6" s="20"/>
      <c r="DU6" s="17"/>
      <c r="DV6" s="20">
        <f>FLOOR((DX6*$D6),0.01)</f>
        <v>50.89</v>
      </c>
      <c r="DW6" s="24">
        <f>EB6</f>
        <v>3362</v>
      </c>
      <c r="DX6" s="25">
        <v>6.3613</v>
      </c>
      <c r="DY6" s="20"/>
      <c r="EB6" s="13">
        <f>FLOOR(($ED6*POWER((DV6-$EE6),$EF6)),1)</f>
        <v>3362</v>
      </c>
      <c r="ED6" s="13">
        <v>56.021099999999997</v>
      </c>
      <c r="EE6" s="13">
        <v>1.5</v>
      </c>
      <c r="EF6" s="13">
        <v>1.05</v>
      </c>
      <c r="EI6" s="13">
        <f t="shared" si="1"/>
        <v>399</v>
      </c>
      <c r="EJ6" s="13" t="str">
        <f t="shared" si="2"/>
        <v>shot</v>
      </c>
      <c r="EK6" s="13" t="str">
        <f t="shared" si="2"/>
        <v>3.000 kg</v>
      </c>
    </row>
    <row r="7" spans="1:141" s="28" customFormat="1">
      <c r="A7" s="29" t="s">
        <v>26</v>
      </c>
      <c r="B7" s="29" t="s">
        <v>32</v>
      </c>
      <c r="C7" s="30"/>
      <c r="D7" s="31">
        <v>25</v>
      </c>
      <c r="E7" s="32"/>
      <c r="F7" s="33">
        <f t="shared" si="0"/>
        <v>369</v>
      </c>
      <c r="G7" s="34"/>
      <c r="H7" s="35"/>
      <c r="I7" s="32"/>
      <c r="AR7" s="34"/>
      <c r="BA7" s="34"/>
      <c r="BJ7" s="34"/>
      <c r="BS7" s="34"/>
      <c r="CA7" s="32"/>
      <c r="CB7" s="34"/>
      <c r="CC7" s="32">
        <f>FLOOR((CE7*$D7),0.01)</f>
        <v>60.63</v>
      </c>
      <c r="CD7" s="33">
        <f>CI7</f>
        <v>1065</v>
      </c>
      <c r="CE7" s="36">
        <v>2.4253999999999998</v>
      </c>
      <c r="CF7" s="32"/>
      <c r="CI7" s="28">
        <f>FLOOR(($ED7*POWER((CC7-$EE7),$EF7)),1)</f>
        <v>1065</v>
      </c>
      <c r="CJ7" s="32"/>
      <c r="CK7" s="34"/>
      <c r="CL7" s="32">
        <f>FLOOR((CN7*$D7),0.01)</f>
        <v>75.05</v>
      </c>
      <c r="CM7" s="33">
        <f>CR7</f>
        <v>1362</v>
      </c>
      <c r="CN7" s="36">
        <v>3.0021</v>
      </c>
      <c r="CO7" s="32"/>
      <c r="CR7" s="28">
        <f>FLOOR(($ED7*POWER((CL7-$EE7),$EF7)),1)</f>
        <v>1362</v>
      </c>
      <c r="CS7" s="32"/>
      <c r="CT7" s="34"/>
      <c r="CU7" s="32">
        <f>FLOOR((CW7*$D7),0.01)</f>
        <v>97.23</v>
      </c>
      <c r="CV7" s="33">
        <f>DA7</f>
        <v>1830</v>
      </c>
      <c r="CW7" s="36">
        <v>3.8895</v>
      </c>
      <c r="CX7" s="32"/>
      <c r="DA7" s="28">
        <f>FLOOR(($ED7*POWER((CU7-$EE7),$EF7)),1)</f>
        <v>1830</v>
      </c>
      <c r="DB7" s="32"/>
      <c r="DC7" s="34"/>
      <c r="DD7" s="32"/>
      <c r="DE7" s="33"/>
      <c r="DF7" s="37"/>
      <c r="DG7" s="32"/>
      <c r="DK7" s="32"/>
      <c r="DL7" s="34"/>
      <c r="DM7" s="32"/>
      <c r="DU7" s="34"/>
      <c r="ED7" s="28">
        <v>12.331</v>
      </c>
      <c r="EE7" s="28">
        <v>3</v>
      </c>
      <c r="EF7" s="28">
        <v>1.1000000000000001</v>
      </c>
      <c r="EI7" s="28">
        <f t="shared" si="1"/>
        <v>369</v>
      </c>
      <c r="EJ7" s="28" t="str">
        <f t="shared" si="2"/>
        <v>discus</v>
      </c>
      <c r="EK7" s="28" t="str">
        <f t="shared" si="2"/>
        <v>1.000 kg</v>
      </c>
    </row>
    <row r="8" spans="1:141" s="28" customFormat="1">
      <c r="A8" s="29" t="s">
        <v>33</v>
      </c>
      <c r="B8" s="29" t="s">
        <v>34</v>
      </c>
      <c r="C8" s="30"/>
      <c r="D8" s="31">
        <v>27</v>
      </c>
      <c r="E8" s="32"/>
      <c r="F8" s="33">
        <f t="shared" si="0"/>
        <v>420</v>
      </c>
      <c r="G8" s="34"/>
      <c r="H8" s="35"/>
      <c r="AH8" s="34"/>
      <c r="AI8" s="35"/>
      <c r="AJ8" s="32">
        <f>FLOOR((AL8*$D8),0.01)</f>
        <v>36.92</v>
      </c>
      <c r="AK8" s="33">
        <f>AP8</f>
        <v>608</v>
      </c>
      <c r="AL8" s="36">
        <v>1.3675999999999999</v>
      </c>
      <c r="AM8" s="32"/>
      <c r="AP8" s="28">
        <f>FLOOR(($ED8*POWER((AJ8-$EE8),$EF8)),1)</f>
        <v>608</v>
      </c>
      <c r="AQ8" s="32"/>
      <c r="AR8" s="34"/>
      <c r="AS8" s="32">
        <f>FLOOR((AU8*$D8),0.01)</f>
        <v>40.840000000000003</v>
      </c>
      <c r="AT8" s="33">
        <f>AY8</f>
        <v>683</v>
      </c>
      <c r="AU8" s="36">
        <v>1.5125999999999999</v>
      </c>
      <c r="AV8" s="32"/>
      <c r="AY8" s="28">
        <f>FLOOR(($ED8*POWER((AS8-$EE8),$EF8)),1)</f>
        <v>683</v>
      </c>
      <c r="AZ8" s="32"/>
      <c r="BA8" s="34"/>
      <c r="BB8" s="32">
        <f>FLOOR((BD8*$D8),0.01)</f>
        <v>45.68</v>
      </c>
      <c r="BC8" s="33">
        <f>BH8</f>
        <v>777</v>
      </c>
      <c r="BD8" s="36">
        <v>1.6919999999999999</v>
      </c>
      <c r="BE8" s="32"/>
      <c r="BH8" s="28">
        <f>FLOOR(($ED8*POWER((BB8-$EE8),$EF8)),1)</f>
        <v>777</v>
      </c>
      <c r="BI8" s="32"/>
      <c r="BJ8" s="34"/>
      <c r="BK8" s="32">
        <f>FLOOR((BM8*$D8),0.01)</f>
        <v>51.83</v>
      </c>
      <c r="BL8" s="33">
        <f>BQ8</f>
        <v>896</v>
      </c>
      <c r="BM8" s="36">
        <v>1.9197</v>
      </c>
      <c r="BN8" s="32"/>
      <c r="BQ8" s="28">
        <f>FLOOR(($ED8*POWER((BK8-$EE8),$EF8)),1)</f>
        <v>896</v>
      </c>
      <c r="BR8" s="32"/>
      <c r="BS8" s="34"/>
      <c r="BT8" s="32">
        <f>FLOOR((BV8*$D8),0.01)</f>
        <v>59.94</v>
      </c>
      <c r="BU8" s="33">
        <f>BZ8</f>
        <v>1053</v>
      </c>
      <c r="BV8" s="36">
        <v>2.2202000000000002</v>
      </c>
      <c r="BW8" s="32"/>
      <c r="BZ8" s="28">
        <f>FLOOR(($ED8*POWER((BT8-$EE8),$EF8)),1)</f>
        <v>1053</v>
      </c>
      <c r="CA8" s="32"/>
      <c r="CB8" s="34"/>
      <c r="CK8" s="34"/>
      <c r="CT8" s="34"/>
      <c r="DC8" s="34"/>
      <c r="DL8" s="34"/>
      <c r="DU8" s="34"/>
      <c r="ED8" s="28">
        <v>15.9803</v>
      </c>
      <c r="EE8" s="28">
        <v>3.8</v>
      </c>
      <c r="EF8" s="28">
        <v>1.04</v>
      </c>
      <c r="EI8" s="28">
        <f t="shared" si="1"/>
        <v>420</v>
      </c>
      <c r="EJ8" s="28" t="str">
        <f t="shared" ref="EJ8:EJ13" si="3">A8</f>
        <v>javelin</v>
      </c>
      <c r="EK8" s="28" t="str">
        <f t="shared" ref="EK8:EK13" si="4">B8</f>
        <v>600 g</v>
      </c>
    </row>
    <row r="9" spans="1:141">
      <c r="A9" s="14" t="s">
        <v>33</v>
      </c>
      <c r="B9" s="14" t="s">
        <v>35</v>
      </c>
      <c r="C9" s="26"/>
      <c r="D9" s="27">
        <v>27</v>
      </c>
      <c r="E9" s="20"/>
      <c r="F9" s="24">
        <f t="shared" si="0"/>
        <v>420</v>
      </c>
      <c r="G9" s="17"/>
      <c r="H9" s="19"/>
      <c r="AH9" s="17"/>
      <c r="AI9" s="19"/>
      <c r="AR9" s="17"/>
      <c r="AZ9" s="20"/>
      <c r="BA9" s="17"/>
      <c r="BB9" s="20">
        <f>FLOOR((BD9*$D9),0.01)</f>
        <v>43.51</v>
      </c>
      <c r="BC9" s="24">
        <f>BH9</f>
        <v>735</v>
      </c>
      <c r="BD9" s="25">
        <v>1.6117999999999999</v>
      </c>
      <c r="BE9" s="20"/>
      <c r="BH9" s="13">
        <f>FLOOR(($ED9*POWER((BB9-$EE9),$EF9)),1)</f>
        <v>735</v>
      </c>
      <c r="BI9" s="20"/>
      <c r="BJ9" s="17"/>
      <c r="BK9" s="20">
        <f>FLOOR((BM9*$D9),0.01)</f>
        <v>49.06</v>
      </c>
      <c r="BL9" s="24">
        <f>BQ9</f>
        <v>842</v>
      </c>
      <c r="BM9" s="25">
        <v>1.8170999999999999</v>
      </c>
      <c r="BN9" s="20"/>
      <c r="BQ9" s="13">
        <f>FLOOR(($ED9*POWER((BK9-$EE9),$EF9)),1)</f>
        <v>842</v>
      </c>
      <c r="BR9" s="20"/>
      <c r="BS9" s="17"/>
      <c r="CB9" s="17"/>
      <c r="CK9" s="17"/>
      <c r="CT9" s="17"/>
      <c r="DC9" s="17"/>
      <c r="DL9" s="17"/>
      <c r="DU9" s="17"/>
      <c r="ED9" s="13">
        <v>15.9803</v>
      </c>
      <c r="EE9" s="13">
        <v>3.8</v>
      </c>
      <c r="EF9" s="13">
        <v>1.04</v>
      </c>
      <c r="EI9" s="13">
        <f t="shared" si="1"/>
        <v>420</v>
      </c>
      <c r="EJ9" s="13" t="str">
        <f t="shared" si="3"/>
        <v>javelin</v>
      </c>
      <c r="EK9" s="13" t="str">
        <f t="shared" si="4"/>
        <v>500 g</v>
      </c>
    </row>
    <row r="10" spans="1:141">
      <c r="A10" s="14" t="s">
        <v>33</v>
      </c>
      <c r="B10" s="14" t="s">
        <v>36</v>
      </c>
      <c r="C10" s="26"/>
      <c r="D10" s="27">
        <v>27</v>
      </c>
      <c r="E10" s="20"/>
      <c r="F10" s="24">
        <f t="shared" si="0"/>
        <v>420</v>
      </c>
      <c r="G10" s="17"/>
      <c r="H10" s="19"/>
      <c r="AH10" s="17"/>
      <c r="AI10" s="19"/>
      <c r="AJ10" s="20">
        <f>FLOOR((AL10*$D10),0.01)</f>
        <v>34.21</v>
      </c>
      <c r="AK10" s="24">
        <f>AP10</f>
        <v>557</v>
      </c>
      <c r="AL10" s="25">
        <v>1.2670999999999999</v>
      </c>
      <c r="AM10" s="20"/>
      <c r="AP10" s="13">
        <f>FLOOR(($ED10*POWER((AJ10-$EE10),$EF10)),1)</f>
        <v>557</v>
      </c>
      <c r="AQ10" s="20"/>
      <c r="AR10" s="17"/>
      <c r="AS10" s="20">
        <f>FLOOR((AU10*$D10),0.01)</f>
        <v>37.54</v>
      </c>
      <c r="AT10" s="24">
        <f>AY10</f>
        <v>620</v>
      </c>
      <c r="AU10" s="25">
        <v>1.3906000000000001</v>
      </c>
      <c r="AV10" s="20"/>
      <c r="AY10" s="13">
        <f>FLOOR(($ED10*POWER((AS10-$EE10),$EF10)),1)</f>
        <v>620</v>
      </c>
      <c r="AZ10" s="20"/>
      <c r="BA10" s="17"/>
      <c r="BJ10" s="17"/>
      <c r="BS10" s="17"/>
      <c r="CB10" s="17"/>
      <c r="CK10" s="17"/>
      <c r="CT10" s="17"/>
      <c r="DC10" s="17"/>
      <c r="DL10" s="17"/>
      <c r="DU10" s="17"/>
      <c r="ED10" s="13">
        <v>15.9803</v>
      </c>
      <c r="EE10" s="13">
        <v>3.8</v>
      </c>
      <c r="EF10" s="13">
        <v>1.04</v>
      </c>
      <c r="EI10" s="13">
        <f t="shared" si="1"/>
        <v>420</v>
      </c>
      <c r="EJ10" s="13" t="str">
        <f t="shared" si="3"/>
        <v>javelin</v>
      </c>
      <c r="EK10" s="13" t="str">
        <f t="shared" si="4"/>
        <v>400 g</v>
      </c>
    </row>
    <row r="11" spans="1:141" s="28" customFormat="1">
      <c r="A11" s="29" t="s">
        <v>37</v>
      </c>
      <c r="B11" s="29" t="s">
        <v>38</v>
      </c>
      <c r="C11" s="30"/>
      <c r="D11" s="31">
        <v>24</v>
      </c>
      <c r="E11" s="32"/>
      <c r="F11" s="33">
        <f t="shared" si="0"/>
        <v>364</v>
      </c>
      <c r="G11" s="34"/>
      <c r="H11" s="35"/>
      <c r="AH11" s="34"/>
      <c r="AI11" s="35"/>
      <c r="AJ11" s="32">
        <f>FLOOR((AL11*$D11),0.01)</f>
        <v>34.270000000000003</v>
      </c>
      <c r="AK11" s="33">
        <f>AP11</f>
        <v>586</v>
      </c>
      <c r="AL11" s="36">
        <v>1.4282999999999999</v>
      </c>
      <c r="AM11" s="32"/>
      <c r="AP11" s="28">
        <f>FLOOR(($ED11*POWER((AJ11-$EE11),$EF11)),1)</f>
        <v>586</v>
      </c>
      <c r="AQ11" s="32"/>
      <c r="AR11" s="34"/>
      <c r="AS11" s="32"/>
      <c r="AT11" s="33"/>
      <c r="AU11" s="37"/>
      <c r="BA11" s="34"/>
      <c r="BJ11" s="34"/>
      <c r="BS11" s="34"/>
      <c r="CB11" s="34"/>
      <c r="CK11" s="34"/>
      <c r="CT11" s="34"/>
      <c r="DC11" s="34"/>
      <c r="DL11" s="34"/>
      <c r="DU11" s="34"/>
      <c r="ED11" s="28">
        <v>17.5458</v>
      </c>
      <c r="EE11" s="28">
        <v>6</v>
      </c>
      <c r="EF11" s="28">
        <v>1.05</v>
      </c>
      <c r="EI11" s="28">
        <f t="shared" si="1"/>
        <v>364</v>
      </c>
      <c r="EJ11" s="28" t="str">
        <f t="shared" si="3"/>
        <v>weight</v>
      </c>
      <c r="EK11" s="28" t="str">
        <f t="shared" si="4"/>
        <v>9.080 kg</v>
      </c>
    </row>
    <row r="12" spans="1:141">
      <c r="A12" s="14" t="s">
        <v>37</v>
      </c>
      <c r="B12" s="14" t="s">
        <v>39</v>
      </c>
      <c r="C12" s="26"/>
      <c r="D12" s="27">
        <v>24</v>
      </c>
      <c r="E12" s="20"/>
      <c r="F12" s="24">
        <f t="shared" si="0"/>
        <v>364</v>
      </c>
      <c r="G12" s="17"/>
      <c r="H12" s="19"/>
      <c r="AH12" s="17"/>
      <c r="AI12" s="19"/>
      <c r="AJ12" s="20"/>
      <c r="AK12" s="24"/>
      <c r="AL12" s="21"/>
      <c r="AM12" s="20"/>
      <c r="AQ12" s="20"/>
      <c r="AR12" s="17"/>
      <c r="AS12" s="20"/>
      <c r="AT12" s="24"/>
      <c r="AU12" s="21"/>
      <c r="AV12" s="20"/>
      <c r="AZ12" s="20"/>
      <c r="BA12" s="17"/>
      <c r="BB12" s="20">
        <f>FLOOR((BD12*$D12),0.01)</f>
        <v>34.17</v>
      </c>
      <c r="BC12" s="24">
        <f>BH12</f>
        <v>584</v>
      </c>
      <c r="BD12" s="25">
        <v>1.4238</v>
      </c>
      <c r="BE12" s="20"/>
      <c r="BH12" s="13">
        <f>FLOOR(($ED12*POWER((BB12-$EE12),$EF12)),1)</f>
        <v>584</v>
      </c>
      <c r="BI12" s="20"/>
      <c r="BJ12" s="17"/>
      <c r="BK12" s="20"/>
      <c r="BL12" s="24"/>
      <c r="BM12" s="21"/>
      <c r="BN12" s="20"/>
      <c r="BR12" s="20"/>
      <c r="BS12" s="17"/>
      <c r="BT12" s="20"/>
      <c r="BU12" s="24"/>
      <c r="BV12" s="21"/>
      <c r="BW12" s="20"/>
      <c r="CA12" s="20"/>
      <c r="CB12" s="17"/>
      <c r="CC12" s="20"/>
      <c r="CD12" s="24"/>
      <c r="CE12" s="21"/>
      <c r="CF12" s="20"/>
      <c r="CJ12" s="20"/>
      <c r="CK12" s="17"/>
      <c r="CL12" s="20"/>
      <c r="CM12" s="24"/>
      <c r="CN12" s="21"/>
      <c r="CO12" s="20"/>
      <c r="CS12" s="20"/>
      <c r="CT12" s="17"/>
      <c r="CU12" s="20"/>
      <c r="CV12" s="24"/>
      <c r="CW12" s="21"/>
      <c r="CX12" s="20"/>
      <c r="DB12" s="20"/>
      <c r="DC12" s="17"/>
      <c r="DD12" s="20"/>
      <c r="DE12" s="24"/>
      <c r="DF12" s="21"/>
      <c r="DG12" s="20"/>
      <c r="DK12" s="20"/>
      <c r="DL12" s="17"/>
      <c r="DM12" s="20"/>
      <c r="DN12" s="24"/>
      <c r="DO12" s="21"/>
      <c r="DP12" s="20"/>
      <c r="DT12" s="20"/>
      <c r="DU12" s="17"/>
      <c r="ED12" s="13">
        <v>17.5458</v>
      </c>
      <c r="EE12" s="13">
        <v>6</v>
      </c>
      <c r="EF12" s="13">
        <v>1.05</v>
      </c>
      <c r="EI12" s="13">
        <f t="shared" si="1"/>
        <v>364</v>
      </c>
      <c r="EJ12" s="13" t="str">
        <f t="shared" si="3"/>
        <v>weight</v>
      </c>
      <c r="EK12" s="13" t="str">
        <f t="shared" si="4"/>
        <v>7.260 kg</v>
      </c>
    </row>
    <row r="13" spans="1:141" ht="12" thickBot="1">
      <c r="A13" s="14" t="s">
        <v>37</v>
      </c>
      <c r="B13" s="14" t="s">
        <v>40</v>
      </c>
      <c r="C13" s="38"/>
      <c r="D13" s="39">
        <v>24</v>
      </c>
      <c r="E13" s="20"/>
      <c r="F13" s="24">
        <f t="shared" si="0"/>
        <v>364</v>
      </c>
      <c r="G13" s="17"/>
      <c r="H13" s="19"/>
      <c r="AH13" s="17"/>
      <c r="AI13" s="19"/>
      <c r="AJ13" s="20"/>
      <c r="AK13" s="24"/>
      <c r="AL13" s="21"/>
      <c r="AM13" s="20"/>
      <c r="AQ13" s="20"/>
      <c r="AR13" s="17"/>
      <c r="AS13" s="20"/>
      <c r="AT13" s="24"/>
      <c r="AU13" s="21"/>
      <c r="AV13" s="20"/>
      <c r="AZ13" s="20"/>
      <c r="BA13" s="17"/>
      <c r="BB13" s="20"/>
      <c r="BC13" s="24"/>
      <c r="BD13" s="21"/>
      <c r="BE13" s="20"/>
      <c r="BI13" s="20"/>
      <c r="BJ13" s="17"/>
      <c r="BK13" s="20"/>
      <c r="BL13" s="24"/>
      <c r="BM13" s="21"/>
      <c r="BN13" s="20"/>
      <c r="BR13" s="20"/>
      <c r="BS13" s="17"/>
      <c r="BT13" s="20"/>
      <c r="BU13" s="24"/>
      <c r="BV13" s="21"/>
      <c r="BW13" s="20"/>
      <c r="CA13" s="20"/>
      <c r="CB13" s="17"/>
      <c r="CC13" s="20">
        <f>FLOOR((CE13*$D13),0.01)</f>
        <v>39.42</v>
      </c>
      <c r="CD13" s="24">
        <f>CI13</f>
        <v>698</v>
      </c>
      <c r="CE13" s="25">
        <v>1.6428</v>
      </c>
      <c r="CF13" s="20"/>
      <c r="CI13" s="13">
        <f>FLOOR(($ED13*POWER((CC13-$EE13),$EF13)),1)</f>
        <v>698</v>
      </c>
      <c r="CJ13" s="20"/>
      <c r="CK13" s="17"/>
      <c r="CL13" s="20">
        <f>FLOOR((CN13*$D13),0.01)</f>
        <v>44.9</v>
      </c>
      <c r="CM13" s="24">
        <f>CR13</f>
        <v>819</v>
      </c>
      <c r="CN13" s="25">
        <v>1.8712</v>
      </c>
      <c r="CO13" s="20"/>
      <c r="CR13" s="13">
        <f>FLOOR(($ED13*POWER((CL13-$EE13),$EF13)),1)</f>
        <v>819</v>
      </c>
      <c r="CS13" s="20"/>
      <c r="CT13" s="17"/>
      <c r="CU13" s="20">
        <f>FLOOR((CW13*$D13),0.01)</f>
        <v>52.35</v>
      </c>
      <c r="CV13" s="24">
        <f>DA13</f>
        <v>985</v>
      </c>
      <c r="CW13" s="25">
        <v>2.1815000000000002</v>
      </c>
      <c r="CX13" s="20"/>
      <c r="DA13" s="13">
        <f>FLOOR(($ED13*POWER((CU13-$EE13),$EF13)),1)</f>
        <v>985</v>
      </c>
      <c r="DB13" s="20"/>
      <c r="DC13" s="17"/>
      <c r="DD13" s="20">
        <f>FLOOR((DF13*$D13),0.01)</f>
        <v>63.13</v>
      </c>
      <c r="DE13" s="24">
        <f>DJ13</f>
        <v>1227</v>
      </c>
      <c r="DF13" s="25">
        <v>2.6307999999999998</v>
      </c>
      <c r="DG13" s="20"/>
      <c r="DJ13" s="13">
        <f>FLOOR(($ED13*POWER((DD13-$EE13),$EF13)),1)</f>
        <v>1227</v>
      </c>
      <c r="DK13" s="20"/>
      <c r="DL13" s="17"/>
      <c r="DM13" s="20">
        <f>FLOOR((DO13*$D13),0.01)</f>
        <v>80.320000000000007</v>
      </c>
      <c r="DN13" s="24">
        <f>DS13</f>
        <v>1617</v>
      </c>
      <c r="DO13" s="25">
        <v>3.3466999999999998</v>
      </c>
      <c r="DP13" s="20"/>
      <c r="DS13" s="13">
        <f>FLOOR(($ED13*POWER((DM13-$EE13),$EF13)),1)</f>
        <v>1617</v>
      </c>
      <c r="DT13" s="20"/>
      <c r="DU13" s="17"/>
      <c r="ED13" s="13">
        <v>17.5458</v>
      </c>
      <c r="EE13" s="13">
        <v>6</v>
      </c>
      <c r="EF13" s="13">
        <v>1.05</v>
      </c>
      <c r="EI13" s="13">
        <f t="shared" si="1"/>
        <v>364</v>
      </c>
      <c r="EJ13" s="13" t="str">
        <f t="shared" si="3"/>
        <v>weight</v>
      </c>
      <c r="EK13" s="13" t="str">
        <f t="shared" si="4"/>
        <v>5.450 kg</v>
      </c>
    </row>
    <row r="14" spans="1:141">
      <c r="A14" s="14"/>
      <c r="B14" s="14"/>
      <c r="D14" s="16"/>
      <c r="E14" s="20"/>
      <c r="F14" s="24"/>
      <c r="G14" s="17"/>
      <c r="H14" s="19"/>
      <c r="AH14" s="17"/>
      <c r="AI14" s="19"/>
      <c r="AJ14" s="20"/>
      <c r="AK14" s="24"/>
      <c r="AL14" s="21"/>
      <c r="AM14" s="20"/>
      <c r="AQ14" s="20"/>
      <c r="AR14" s="17"/>
      <c r="AS14" s="20"/>
      <c r="AT14" s="24"/>
      <c r="AU14" s="21"/>
      <c r="AV14" s="20"/>
      <c r="AZ14" s="20"/>
      <c r="BA14" s="17"/>
      <c r="BB14" s="20"/>
      <c r="BC14" s="24"/>
      <c r="BD14" s="21"/>
      <c r="BE14" s="20"/>
      <c r="BI14" s="20"/>
      <c r="BJ14" s="17"/>
      <c r="BK14" s="20"/>
      <c r="BL14" s="24"/>
      <c r="BM14" s="21"/>
      <c r="BN14" s="20"/>
      <c r="BR14" s="20"/>
      <c r="BS14" s="17"/>
      <c r="BT14" s="20"/>
      <c r="BU14" s="24"/>
      <c r="BV14" s="21"/>
      <c r="BW14" s="20"/>
      <c r="CA14" s="20"/>
      <c r="CB14" s="17"/>
      <c r="CC14" s="20"/>
      <c r="CD14" s="24"/>
      <c r="CE14" s="25"/>
      <c r="CF14" s="20"/>
      <c r="CJ14" s="20"/>
      <c r="CK14" s="17"/>
      <c r="CL14" s="20"/>
      <c r="CM14" s="24"/>
      <c r="CN14" s="25"/>
      <c r="CO14" s="20"/>
      <c r="CS14" s="20"/>
      <c r="CT14" s="17"/>
      <c r="CU14" s="20"/>
      <c r="CV14" s="24"/>
      <c r="CW14" s="25"/>
      <c r="CX14" s="20"/>
      <c r="DB14" s="20"/>
      <c r="DC14" s="17"/>
      <c r="DD14" s="20"/>
      <c r="DE14" s="24"/>
      <c r="DF14" s="25"/>
      <c r="DG14" s="20"/>
      <c r="DK14" s="20"/>
      <c r="DL14" s="17"/>
      <c r="DM14" s="20"/>
      <c r="DN14" s="24"/>
      <c r="DO14" s="25"/>
      <c r="DP14" s="20"/>
      <c r="DT14" s="20"/>
      <c r="DU14" s="17"/>
    </row>
    <row r="15" spans="1:141">
      <c r="A15" s="14" t="s">
        <v>197</v>
      </c>
      <c r="E15" s="13" t="s">
        <v>198</v>
      </c>
    </row>
    <row r="16" spans="1:141">
      <c r="A16" s="14"/>
    </row>
    <row r="17" spans="1:5">
      <c r="A17" s="123" t="s">
        <v>338</v>
      </c>
    </row>
    <row r="18" spans="1:5">
      <c r="A18" s="208" t="s">
        <v>395</v>
      </c>
    </row>
    <row r="19" spans="1:5">
      <c r="A19" s="14" t="s">
        <v>396</v>
      </c>
    </row>
    <row r="20" spans="1:5">
      <c r="A20" s="14" t="s">
        <v>397</v>
      </c>
    </row>
    <row r="21" spans="1:5">
      <c r="A21" s="14" t="s">
        <v>339</v>
      </c>
    </row>
    <row r="22" spans="1:5">
      <c r="A22" s="14"/>
    </row>
    <row r="23" spans="1:5">
      <c r="A23" s="123" t="s">
        <v>340</v>
      </c>
    </row>
    <row r="24" spans="1:5">
      <c r="A24" s="14" t="s">
        <v>341</v>
      </c>
    </row>
    <row r="25" spans="1:5">
      <c r="A25" s="14"/>
    </row>
    <row r="27" spans="1:5">
      <c r="A27" s="14" t="s">
        <v>349</v>
      </c>
    </row>
    <row r="28" spans="1:5">
      <c r="A28" s="14" t="s">
        <v>344</v>
      </c>
    </row>
    <row r="29" spans="1:5">
      <c r="A29" s="14" t="s">
        <v>345</v>
      </c>
    </row>
    <row r="30" spans="1:5">
      <c r="A30" s="14" t="s">
        <v>342</v>
      </c>
    </row>
    <row r="31" spans="1:5">
      <c r="A31" s="13" t="s">
        <v>15</v>
      </c>
      <c r="E31" s="13" t="s">
        <v>41</v>
      </c>
    </row>
    <row r="32" spans="1:5">
      <c r="A32" s="13" t="s">
        <v>14</v>
      </c>
    </row>
    <row r="33" spans="1:5">
      <c r="A33" s="13" t="s">
        <v>13</v>
      </c>
    </row>
    <row r="34" spans="1:5">
      <c r="A34" s="13" t="s">
        <v>4</v>
      </c>
    </row>
    <row r="35" spans="1:5">
      <c r="A35" s="13" t="s">
        <v>16</v>
      </c>
    </row>
    <row r="36" spans="1:5">
      <c r="A36" s="13" t="s">
        <v>17</v>
      </c>
    </row>
    <row r="37" spans="1:5">
      <c r="A37" s="13" t="s">
        <v>18</v>
      </c>
    </row>
    <row r="38" spans="1:5">
      <c r="A38" s="13" t="s">
        <v>19</v>
      </c>
    </row>
    <row r="39" spans="1:5">
      <c r="A39" s="14" t="s">
        <v>347</v>
      </c>
    </row>
    <row r="40" spans="1:5">
      <c r="A40" s="14" t="s">
        <v>342</v>
      </c>
      <c r="B40" s="13" t="s">
        <v>51</v>
      </c>
    </row>
    <row r="41" spans="1:5">
      <c r="A41" s="14" t="s">
        <v>344</v>
      </c>
      <c r="B41" s="13" t="s">
        <v>51</v>
      </c>
    </row>
    <row r="42" spans="1:5">
      <c r="A42" s="14" t="s">
        <v>345</v>
      </c>
      <c r="B42" s="13" t="s">
        <v>51</v>
      </c>
    </row>
    <row r="43" spans="1:5">
      <c r="A43" s="13" t="s">
        <v>15</v>
      </c>
      <c r="B43" s="13" t="s">
        <v>15</v>
      </c>
      <c r="E43" s="13" t="s">
        <v>41</v>
      </c>
    </row>
    <row r="44" spans="1:5">
      <c r="A44" s="13" t="s">
        <v>14</v>
      </c>
      <c r="B44" s="13" t="s">
        <v>14</v>
      </c>
    </row>
    <row r="45" spans="1:5">
      <c r="A45" s="13" t="s">
        <v>13</v>
      </c>
      <c r="B45" s="13" t="s">
        <v>13</v>
      </c>
    </row>
    <row r="46" spans="1:5">
      <c r="A46" s="13" t="s">
        <v>4</v>
      </c>
      <c r="B46" s="13" t="s">
        <v>4</v>
      </c>
    </row>
    <row r="47" spans="1:5">
      <c r="A47" s="13" t="s">
        <v>16</v>
      </c>
      <c r="B47" s="13" t="s">
        <v>16</v>
      </c>
    </row>
    <row r="48" spans="1:5">
      <c r="A48" s="13" t="s">
        <v>17</v>
      </c>
      <c r="B48" s="13" t="s">
        <v>17</v>
      </c>
    </row>
    <row r="49" spans="1:2">
      <c r="A49" s="13" t="s">
        <v>18</v>
      </c>
      <c r="B49" s="13" t="s">
        <v>18</v>
      </c>
    </row>
    <row r="50" spans="1:2">
      <c r="A50" s="13" t="s">
        <v>19</v>
      </c>
      <c r="B50" s="13" t="s">
        <v>19</v>
      </c>
    </row>
    <row r="52" spans="1:2">
      <c r="A52" s="14" t="s">
        <v>350</v>
      </c>
    </row>
    <row r="53" spans="1:2">
      <c r="A53" s="14" t="s">
        <v>344</v>
      </c>
    </row>
    <row r="54" spans="1:2">
      <c r="A54" s="14" t="s">
        <v>345</v>
      </c>
    </row>
    <row r="55" spans="1:2">
      <c r="A55" s="14" t="s">
        <v>346</v>
      </c>
    </row>
    <row r="56" spans="1:2">
      <c r="A56" s="13" t="s">
        <v>163</v>
      </c>
    </row>
    <row r="57" spans="1:2">
      <c r="A57" s="13" t="s">
        <v>164</v>
      </c>
    </row>
    <row r="58" spans="1:2">
      <c r="A58" s="13" t="s">
        <v>165</v>
      </c>
    </row>
    <row r="59" spans="1:2">
      <c r="A59" s="13" t="s">
        <v>166</v>
      </c>
    </row>
    <row r="60" spans="1:2">
      <c r="A60" s="13" t="s">
        <v>167</v>
      </c>
    </row>
    <row r="61" spans="1:2">
      <c r="A61" s="13" t="s">
        <v>168</v>
      </c>
    </row>
    <row r="62" spans="1:2">
      <c r="A62" s="13" t="s">
        <v>169</v>
      </c>
    </row>
    <row r="63" spans="1:2">
      <c r="A63" s="13" t="s">
        <v>170</v>
      </c>
    </row>
    <row r="64" spans="1:2">
      <c r="A64" s="13" t="s">
        <v>171</v>
      </c>
    </row>
    <row r="65" spans="1:2">
      <c r="A65" s="14" t="s">
        <v>348</v>
      </c>
    </row>
    <row r="66" spans="1:2">
      <c r="A66" s="13" t="s">
        <v>163</v>
      </c>
      <c r="B66" s="13" t="s">
        <v>163</v>
      </c>
    </row>
    <row r="67" spans="1:2">
      <c r="A67" s="13" t="s">
        <v>164</v>
      </c>
      <c r="B67" s="13" t="s">
        <v>164</v>
      </c>
    </row>
    <row r="68" spans="1:2">
      <c r="A68" s="13" t="s">
        <v>165</v>
      </c>
      <c r="B68" s="13" t="s">
        <v>165</v>
      </c>
    </row>
    <row r="69" spans="1:2">
      <c r="A69" s="13" t="s">
        <v>166</v>
      </c>
      <c r="B69" s="13" t="s">
        <v>166</v>
      </c>
    </row>
    <row r="70" spans="1:2">
      <c r="A70" s="13" t="s">
        <v>167</v>
      </c>
      <c r="B70" s="13" t="s">
        <v>167</v>
      </c>
    </row>
    <row r="71" spans="1:2">
      <c r="A71" s="13" t="s">
        <v>168</v>
      </c>
      <c r="B71" s="13" t="s">
        <v>168</v>
      </c>
    </row>
    <row r="72" spans="1:2">
      <c r="A72" s="13" t="s">
        <v>169</v>
      </c>
      <c r="B72" s="13" t="s">
        <v>169</v>
      </c>
    </row>
    <row r="73" spans="1:2">
      <c r="A73" s="13" t="s">
        <v>170</v>
      </c>
      <c r="B73" s="13" t="s">
        <v>170</v>
      </c>
    </row>
    <row r="74" spans="1:2">
      <c r="A74" s="13" t="s">
        <v>171</v>
      </c>
      <c r="B74" s="13" t="s">
        <v>171</v>
      </c>
    </row>
    <row r="75" spans="1:2">
      <c r="A75" s="14" t="s">
        <v>346</v>
      </c>
      <c r="B75" s="13" t="s">
        <v>162</v>
      </c>
    </row>
    <row r="76" spans="1:2">
      <c r="A76" s="14" t="s">
        <v>344</v>
      </c>
      <c r="B76" s="13" t="s">
        <v>162</v>
      </c>
    </row>
    <row r="77" spans="1:2">
      <c r="A77" s="14" t="s">
        <v>345</v>
      </c>
      <c r="B77" s="13" t="s">
        <v>162</v>
      </c>
    </row>
    <row r="79" spans="1:2" ht="15.4">
      <c r="A79" s="13" t="s">
        <v>329</v>
      </c>
    </row>
    <row r="80" spans="1:2">
      <c r="A80" s="13" t="s">
        <v>394</v>
      </c>
    </row>
    <row r="82" spans="1:2">
      <c r="A82" s="52" t="s">
        <v>188</v>
      </c>
    </row>
    <row r="83" spans="1:2">
      <c r="A83" s="53" t="s">
        <v>49</v>
      </c>
      <c r="B83" s="53" t="s">
        <v>307</v>
      </c>
    </row>
    <row r="84" spans="1:2">
      <c r="A84" s="53" t="s">
        <v>189</v>
      </c>
      <c r="B84" s="53" t="s">
        <v>308</v>
      </c>
    </row>
    <row r="85" spans="1:2">
      <c r="A85" s="53" t="s">
        <v>190</v>
      </c>
      <c r="B85" s="53" t="s">
        <v>309</v>
      </c>
    </row>
    <row r="86" spans="1:2">
      <c r="A86" s="53" t="s">
        <v>191</v>
      </c>
      <c r="B86" s="53" t="s">
        <v>310</v>
      </c>
    </row>
    <row r="87" spans="1:2">
      <c r="A87" s="53" t="s">
        <v>192</v>
      </c>
      <c r="B87" s="53" t="s">
        <v>311</v>
      </c>
    </row>
    <row r="88" spans="1:2">
      <c r="A88" s="53" t="s">
        <v>193</v>
      </c>
      <c r="B88" s="53" t="s">
        <v>312</v>
      </c>
    </row>
    <row r="89" spans="1:2">
      <c r="A89" s="53"/>
    </row>
    <row r="90" spans="1:2">
      <c r="A90" s="52" t="s">
        <v>194</v>
      </c>
    </row>
    <row r="91" spans="1:2">
      <c r="A91" s="53" t="s">
        <v>44</v>
      </c>
      <c r="B91" s="53" t="s">
        <v>313</v>
      </c>
    </row>
    <row r="92" spans="1:2">
      <c r="A92" s="53" t="s">
        <v>42</v>
      </c>
      <c r="B92" s="53" t="s">
        <v>314</v>
      </c>
    </row>
    <row r="93" spans="1:2">
      <c r="A93" s="53" t="s">
        <v>43</v>
      </c>
      <c r="B93" s="53" t="s">
        <v>315</v>
      </c>
    </row>
    <row r="94" spans="1:2">
      <c r="A94" s="53"/>
    </row>
    <row r="95" spans="1:2">
      <c r="A95" s="52" t="s">
        <v>195</v>
      </c>
    </row>
    <row r="96" spans="1:2">
      <c r="A96" s="53" t="s">
        <v>47</v>
      </c>
      <c r="B96" s="54" t="s">
        <v>316</v>
      </c>
    </row>
    <row r="97" spans="1:2">
      <c r="A97" s="53" t="s">
        <v>48</v>
      </c>
      <c r="B97" s="54" t="s">
        <v>317</v>
      </c>
    </row>
    <row r="98" spans="1:2">
      <c r="A98" s="53" t="s">
        <v>45</v>
      </c>
      <c r="B98" s="54" t="s">
        <v>318</v>
      </c>
    </row>
    <row r="101" spans="1:2">
      <c r="A101" s="52" t="s">
        <v>304</v>
      </c>
    </row>
    <row r="102" spans="1:2">
      <c r="A102" s="53" t="s">
        <v>49</v>
      </c>
      <c r="B102" s="53" t="s">
        <v>319</v>
      </c>
    </row>
    <row r="103" spans="1:2">
      <c r="A103" s="53" t="s">
        <v>189</v>
      </c>
      <c r="B103" s="53" t="s">
        <v>320</v>
      </c>
    </row>
    <row r="104" spans="1:2">
      <c r="A104" s="53" t="s">
        <v>191</v>
      </c>
      <c r="B104" s="53" t="s">
        <v>321</v>
      </c>
    </row>
    <row r="105" spans="1:2">
      <c r="A105" s="53" t="s">
        <v>193</v>
      </c>
      <c r="B105" s="53" t="s">
        <v>322</v>
      </c>
    </row>
    <row r="106" spans="1:2">
      <c r="A106" s="53"/>
    </row>
    <row r="107" spans="1:2">
      <c r="A107" s="52" t="s">
        <v>305</v>
      </c>
    </row>
    <row r="108" spans="1:2">
      <c r="A108" s="53" t="s">
        <v>44</v>
      </c>
      <c r="B108" s="53" t="s">
        <v>323</v>
      </c>
    </row>
    <row r="109" spans="1:2">
      <c r="A109" s="53" t="s">
        <v>42</v>
      </c>
      <c r="B109" s="53" t="s">
        <v>324</v>
      </c>
    </row>
    <row r="110" spans="1:2">
      <c r="A110" s="53" t="s">
        <v>43</v>
      </c>
      <c r="B110" s="53" t="s">
        <v>325</v>
      </c>
    </row>
    <row r="111" spans="1:2">
      <c r="A111" s="53"/>
    </row>
    <row r="112" spans="1:2">
      <c r="A112" s="52" t="s">
        <v>306</v>
      </c>
    </row>
    <row r="113" spans="1:2">
      <c r="A113" s="53" t="s">
        <v>47</v>
      </c>
      <c r="B113" s="53" t="s">
        <v>326</v>
      </c>
    </row>
    <row r="114" spans="1:2">
      <c r="A114" s="53" t="s">
        <v>48</v>
      </c>
      <c r="B114" s="53" t="s">
        <v>327</v>
      </c>
    </row>
    <row r="115" spans="1:2">
      <c r="A115" s="53" t="s">
        <v>45</v>
      </c>
      <c r="B115" s="53" t="s">
        <v>328</v>
      </c>
    </row>
  </sheetData>
  <sortState xmlns:xlrd2="http://schemas.microsoft.com/office/spreadsheetml/2017/richdata2" ref="A66:B77">
    <sortCondition ref="A66:A77"/>
  </sortState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5759-9191-44CB-9816-ED3E5CBE4F28}">
  <dimension ref="A1:B1413"/>
  <sheetViews>
    <sheetView workbookViewId="0"/>
  </sheetViews>
  <sheetFormatPr defaultColWidth="9.15234375" defaultRowHeight="11.65"/>
  <cols>
    <col min="1" max="1" width="9.15234375" style="20"/>
    <col min="2" max="16384" width="9.15234375" style="13"/>
  </cols>
  <sheetData>
    <row r="1" spans="1:2">
      <c r="A1" s="20">
        <v>9.61</v>
      </c>
      <c r="B1" s="13">
        <v>1200</v>
      </c>
    </row>
    <row r="2" spans="1:2">
      <c r="A2" s="20">
        <v>9.6199999999999992</v>
      </c>
      <c r="B2" s="13">
        <v>1199</v>
      </c>
    </row>
    <row r="3" spans="1:2">
      <c r="A3" s="20">
        <v>9.6300000000000008</v>
      </c>
      <c r="B3" s="13">
        <v>1197</v>
      </c>
    </row>
    <row r="4" spans="1:2">
      <c r="A4" s="20">
        <v>9.64</v>
      </c>
      <c r="B4" s="13">
        <v>1194</v>
      </c>
    </row>
    <row r="5" spans="1:2">
      <c r="A5" s="20">
        <v>9.65</v>
      </c>
      <c r="B5" s="13">
        <v>1192</v>
      </c>
    </row>
    <row r="6" spans="1:2">
      <c r="A6" s="20">
        <v>9.66</v>
      </c>
      <c r="B6" s="13">
        <v>1190</v>
      </c>
    </row>
    <row r="7" spans="1:2">
      <c r="A7" s="20">
        <v>9.67</v>
      </c>
      <c r="B7" s="13">
        <v>1188</v>
      </c>
    </row>
    <row r="8" spans="1:2">
      <c r="A8" s="20">
        <v>9.68</v>
      </c>
      <c r="B8" s="13">
        <v>1186</v>
      </c>
    </row>
    <row r="9" spans="1:2">
      <c r="A9" s="20">
        <v>9.69</v>
      </c>
      <c r="B9" s="13">
        <v>1184</v>
      </c>
    </row>
    <row r="10" spans="1:2">
      <c r="A10" s="20">
        <v>9.6999999999999993</v>
      </c>
      <c r="B10" s="13">
        <v>1182</v>
      </c>
    </row>
    <row r="11" spans="1:2">
      <c r="A11" s="20">
        <v>9.7100000000000009</v>
      </c>
      <c r="B11" s="13">
        <v>1180</v>
      </c>
    </row>
    <row r="12" spans="1:2">
      <c r="A12" s="20">
        <v>9.7200000000000006</v>
      </c>
      <c r="B12" s="13">
        <v>1178</v>
      </c>
    </row>
    <row r="13" spans="1:2">
      <c r="A13" s="20">
        <v>9.73</v>
      </c>
      <c r="B13" s="13">
        <v>1176</v>
      </c>
    </row>
    <row r="14" spans="1:2">
      <c r="A14" s="20">
        <v>9.74</v>
      </c>
      <c r="B14" s="13">
        <v>1174</v>
      </c>
    </row>
    <row r="15" spans="1:2">
      <c r="A15" s="20">
        <v>9.75</v>
      </c>
      <c r="B15" s="13">
        <v>1172</v>
      </c>
    </row>
    <row r="16" spans="1:2">
      <c r="A16" s="20">
        <v>9.76</v>
      </c>
      <c r="B16" s="13">
        <v>1170</v>
      </c>
    </row>
    <row r="17" spans="1:2">
      <c r="A17" s="20">
        <v>9.77</v>
      </c>
      <c r="B17" s="13">
        <v>1168</v>
      </c>
    </row>
    <row r="18" spans="1:2">
      <c r="A18" s="20">
        <v>9.7799999999999994</v>
      </c>
      <c r="B18" s="13">
        <v>1166</v>
      </c>
    </row>
    <row r="19" spans="1:2">
      <c r="A19" s="20">
        <v>9.7899999999999991</v>
      </c>
      <c r="B19" s="13">
        <v>1164</v>
      </c>
    </row>
    <row r="20" spans="1:2">
      <c r="A20" s="20">
        <v>9.8000000000000007</v>
      </c>
      <c r="B20" s="13">
        <v>1162</v>
      </c>
    </row>
    <row r="21" spans="1:2">
      <c r="A21" s="20">
        <v>9.81</v>
      </c>
      <c r="B21" s="13">
        <v>1160</v>
      </c>
    </row>
    <row r="22" spans="1:2">
      <c r="A22" s="20">
        <v>9.82</v>
      </c>
      <c r="B22" s="13">
        <v>1158</v>
      </c>
    </row>
    <row r="23" spans="1:2">
      <c r="A23" s="20">
        <v>9.83</v>
      </c>
      <c r="B23" s="13">
        <v>1156</v>
      </c>
    </row>
    <row r="24" spans="1:2">
      <c r="A24" s="20">
        <v>9.84</v>
      </c>
      <c r="B24" s="13">
        <v>1154</v>
      </c>
    </row>
    <row r="25" spans="1:2">
      <c r="A25" s="20">
        <v>9.85</v>
      </c>
      <c r="B25" s="13">
        <v>1152</v>
      </c>
    </row>
    <row r="26" spans="1:2">
      <c r="A26" s="20">
        <v>9.86</v>
      </c>
      <c r="B26" s="13">
        <v>1150</v>
      </c>
    </row>
    <row r="27" spans="1:2">
      <c r="A27" s="20">
        <v>9.8699999999999992</v>
      </c>
      <c r="B27" s="13">
        <v>1148</v>
      </c>
    </row>
    <row r="28" spans="1:2">
      <c r="A28" s="20">
        <v>9.8800000000000008</v>
      </c>
      <c r="B28" s="13">
        <v>1146</v>
      </c>
    </row>
    <row r="29" spans="1:2">
      <c r="A29" s="20">
        <v>9.89</v>
      </c>
      <c r="B29" s="13">
        <v>1144</v>
      </c>
    </row>
    <row r="30" spans="1:2">
      <c r="A30" s="20">
        <v>9.9</v>
      </c>
      <c r="B30" s="13">
        <v>1142</v>
      </c>
    </row>
    <row r="31" spans="1:2">
      <c r="A31" s="20">
        <v>9.91</v>
      </c>
      <c r="B31" s="13">
        <v>1140</v>
      </c>
    </row>
    <row r="32" spans="1:2">
      <c r="A32" s="20">
        <v>9.92</v>
      </c>
      <c r="B32" s="13">
        <v>1138</v>
      </c>
    </row>
    <row r="33" spans="1:2">
      <c r="A33" s="20">
        <v>9.93</v>
      </c>
      <c r="B33" s="13">
        <v>1136</v>
      </c>
    </row>
    <row r="34" spans="1:2">
      <c r="A34" s="20">
        <v>9.94</v>
      </c>
      <c r="B34" s="13">
        <v>1134</v>
      </c>
    </row>
    <row r="35" spans="1:2">
      <c r="A35" s="20">
        <v>9.9499999999999993</v>
      </c>
      <c r="B35" s="13">
        <v>1132</v>
      </c>
    </row>
    <row r="36" spans="1:2">
      <c r="A36" s="20">
        <v>9.9600000000000009</v>
      </c>
      <c r="B36" s="13">
        <v>1130</v>
      </c>
    </row>
    <row r="37" spans="1:2">
      <c r="A37" s="20">
        <v>9.9700000000000006</v>
      </c>
      <c r="B37" s="13">
        <v>1128</v>
      </c>
    </row>
    <row r="38" spans="1:2">
      <c r="A38" s="20">
        <v>9.98</v>
      </c>
      <c r="B38" s="13">
        <v>1126</v>
      </c>
    </row>
    <row r="39" spans="1:2">
      <c r="A39" s="20">
        <v>9.99</v>
      </c>
      <c r="B39" s="13">
        <v>1124</v>
      </c>
    </row>
    <row r="40" spans="1:2">
      <c r="A40" s="20">
        <v>10</v>
      </c>
      <c r="B40" s="13">
        <v>1122</v>
      </c>
    </row>
    <row r="41" spans="1:2">
      <c r="A41" s="20">
        <v>10.01</v>
      </c>
      <c r="B41" s="13">
        <v>1120</v>
      </c>
    </row>
    <row r="42" spans="1:2">
      <c r="A42" s="20">
        <v>10.02</v>
      </c>
      <c r="B42" s="13">
        <v>1118</v>
      </c>
    </row>
    <row r="43" spans="1:2">
      <c r="A43" s="20">
        <v>10.029999999999999</v>
      </c>
      <c r="B43" s="13">
        <v>1116</v>
      </c>
    </row>
    <row r="44" spans="1:2">
      <c r="A44" s="20">
        <v>10.039999999999999</v>
      </c>
      <c r="B44" s="13">
        <v>1114</v>
      </c>
    </row>
    <row r="45" spans="1:2">
      <c r="A45" s="20">
        <v>10.050000000000001</v>
      </c>
      <c r="B45" s="13">
        <v>1112</v>
      </c>
    </row>
    <row r="46" spans="1:2">
      <c r="A46" s="20">
        <v>10.06</v>
      </c>
      <c r="B46" s="13">
        <v>1111</v>
      </c>
    </row>
    <row r="47" spans="1:2">
      <c r="A47" s="20">
        <v>10.07</v>
      </c>
      <c r="B47" s="13">
        <v>1109</v>
      </c>
    </row>
    <row r="48" spans="1:2">
      <c r="A48" s="20">
        <v>10.08</v>
      </c>
      <c r="B48" s="13">
        <v>1107</v>
      </c>
    </row>
    <row r="49" spans="1:2">
      <c r="A49" s="20">
        <v>10.09</v>
      </c>
      <c r="B49" s="13">
        <v>1105</v>
      </c>
    </row>
    <row r="50" spans="1:2">
      <c r="A50" s="20">
        <v>10.1</v>
      </c>
      <c r="B50" s="13">
        <v>1103</v>
      </c>
    </row>
    <row r="51" spans="1:2">
      <c r="A51" s="20">
        <v>10.11</v>
      </c>
      <c r="B51" s="13">
        <v>1101</v>
      </c>
    </row>
    <row r="52" spans="1:2">
      <c r="A52" s="20">
        <v>10.119999999999999</v>
      </c>
      <c r="B52" s="13">
        <v>1099</v>
      </c>
    </row>
    <row r="53" spans="1:2">
      <c r="A53" s="20">
        <v>10.130000000000001</v>
      </c>
      <c r="B53" s="13">
        <v>1097</v>
      </c>
    </row>
    <row r="54" spans="1:2">
      <c r="A54" s="20">
        <v>10.14</v>
      </c>
      <c r="B54" s="13">
        <v>1095</v>
      </c>
    </row>
    <row r="55" spans="1:2">
      <c r="A55" s="20">
        <v>10.15</v>
      </c>
      <c r="B55" s="13">
        <v>1093</v>
      </c>
    </row>
    <row r="56" spans="1:2">
      <c r="A56" s="20">
        <v>10.16</v>
      </c>
      <c r="B56" s="13">
        <v>1092</v>
      </c>
    </row>
    <row r="57" spans="1:2">
      <c r="A57" s="20">
        <v>10.17</v>
      </c>
      <c r="B57" s="13">
        <v>1090</v>
      </c>
    </row>
    <row r="58" spans="1:2">
      <c r="A58" s="20">
        <v>10.18</v>
      </c>
      <c r="B58" s="13">
        <v>1088</v>
      </c>
    </row>
    <row r="59" spans="1:2">
      <c r="A59" s="20">
        <v>10.19</v>
      </c>
      <c r="B59" s="13">
        <v>1086</v>
      </c>
    </row>
    <row r="60" spans="1:2">
      <c r="A60" s="20">
        <v>10.199999999999999</v>
      </c>
      <c r="B60" s="13">
        <v>1084</v>
      </c>
    </row>
    <row r="61" spans="1:2">
      <c r="A61" s="20">
        <v>10.210000000000001</v>
      </c>
      <c r="B61" s="13">
        <v>1082</v>
      </c>
    </row>
    <row r="62" spans="1:2">
      <c r="A62" s="20">
        <v>10.220000000000001</v>
      </c>
      <c r="B62" s="13">
        <v>1080</v>
      </c>
    </row>
    <row r="63" spans="1:2">
      <c r="A63" s="20">
        <v>10.23</v>
      </c>
      <c r="B63" s="13">
        <v>1078</v>
      </c>
    </row>
    <row r="64" spans="1:2">
      <c r="A64" s="20">
        <v>10.24</v>
      </c>
      <c r="B64" s="13">
        <v>1077</v>
      </c>
    </row>
    <row r="65" spans="1:2">
      <c r="A65" s="20">
        <v>10.25</v>
      </c>
      <c r="B65" s="13">
        <v>1075</v>
      </c>
    </row>
    <row r="66" spans="1:2">
      <c r="A66" s="20">
        <v>10.26</v>
      </c>
      <c r="B66" s="13">
        <v>1073</v>
      </c>
    </row>
    <row r="67" spans="1:2">
      <c r="A67" s="20">
        <v>10.27</v>
      </c>
      <c r="B67" s="13">
        <v>1071</v>
      </c>
    </row>
    <row r="68" spans="1:2">
      <c r="A68" s="20">
        <v>10.28</v>
      </c>
      <c r="B68" s="13">
        <v>1069</v>
      </c>
    </row>
    <row r="69" spans="1:2">
      <c r="A69" s="20">
        <v>10.29</v>
      </c>
      <c r="B69" s="13">
        <v>1067</v>
      </c>
    </row>
    <row r="70" spans="1:2">
      <c r="A70" s="20">
        <v>10.3</v>
      </c>
      <c r="B70" s="13">
        <v>1066</v>
      </c>
    </row>
    <row r="71" spans="1:2">
      <c r="A71" s="20">
        <v>10.31</v>
      </c>
      <c r="B71" s="13">
        <v>1064</v>
      </c>
    </row>
    <row r="72" spans="1:2">
      <c r="A72" s="20">
        <v>10.32</v>
      </c>
      <c r="B72" s="13">
        <v>1062</v>
      </c>
    </row>
    <row r="73" spans="1:2">
      <c r="A73" s="20">
        <v>10.33</v>
      </c>
      <c r="B73" s="13">
        <v>1060</v>
      </c>
    </row>
    <row r="74" spans="1:2">
      <c r="A74" s="20">
        <v>10.34</v>
      </c>
      <c r="B74" s="13">
        <v>1058</v>
      </c>
    </row>
    <row r="75" spans="1:2">
      <c r="A75" s="20">
        <v>10.35</v>
      </c>
      <c r="B75" s="13">
        <v>1057</v>
      </c>
    </row>
    <row r="76" spans="1:2">
      <c r="A76" s="20">
        <v>10.36</v>
      </c>
      <c r="B76" s="13">
        <v>1055</v>
      </c>
    </row>
    <row r="77" spans="1:2">
      <c r="A77" s="20">
        <v>10.37</v>
      </c>
      <c r="B77" s="13">
        <v>1053</v>
      </c>
    </row>
    <row r="78" spans="1:2">
      <c r="A78" s="20">
        <v>10.38</v>
      </c>
      <c r="B78" s="13">
        <v>1051</v>
      </c>
    </row>
    <row r="79" spans="1:2">
      <c r="A79" s="20">
        <v>10.39</v>
      </c>
      <c r="B79" s="13">
        <v>1049</v>
      </c>
    </row>
    <row r="80" spans="1:2">
      <c r="A80" s="20">
        <v>10.4</v>
      </c>
      <c r="B80" s="13">
        <v>1048</v>
      </c>
    </row>
    <row r="81" spans="1:2">
      <c r="A81" s="20">
        <v>10.41</v>
      </c>
      <c r="B81" s="13">
        <v>1046</v>
      </c>
    </row>
    <row r="82" spans="1:2">
      <c r="A82" s="20">
        <v>10.42</v>
      </c>
      <c r="B82" s="13">
        <v>1044</v>
      </c>
    </row>
    <row r="83" spans="1:2">
      <c r="A83" s="20">
        <v>10.43</v>
      </c>
      <c r="B83" s="13">
        <v>1042</v>
      </c>
    </row>
    <row r="84" spans="1:2">
      <c r="A84" s="20">
        <v>10.44</v>
      </c>
      <c r="B84" s="13">
        <v>1040</v>
      </c>
    </row>
    <row r="85" spans="1:2">
      <c r="A85" s="20">
        <v>10.45</v>
      </c>
      <c r="B85" s="13">
        <v>1039</v>
      </c>
    </row>
    <row r="86" spans="1:2">
      <c r="A86" s="20">
        <v>10.46</v>
      </c>
      <c r="B86" s="13">
        <v>1037</v>
      </c>
    </row>
    <row r="87" spans="1:2">
      <c r="A87" s="20">
        <v>10.47</v>
      </c>
      <c r="B87" s="13">
        <v>1035</v>
      </c>
    </row>
    <row r="88" spans="1:2">
      <c r="A88" s="20">
        <v>10.48</v>
      </c>
      <c r="B88" s="13">
        <v>1033</v>
      </c>
    </row>
    <row r="89" spans="1:2">
      <c r="A89" s="20">
        <v>10.49</v>
      </c>
      <c r="B89" s="13">
        <v>1032</v>
      </c>
    </row>
    <row r="90" spans="1:2">
      <c r="A90" s="20">
        <v>10.5</v>
      </c>
      <c r="B90" s="13">
        <v>1030</v>
      </c>
    </row>
    <row r="91" spans="1:2">
      <c r="A91" s="20">
        <v>10.51</v>
      </c>
      <c r="B91" s="13">
        <v>1028</v>
      </c>
    </row>
    <row r="92" spans="1:2">
      <c r="A92" s="20">
        <v>10.52</v>
      </c>
      <c r="B92" s="13">
        <v>1026</v>
      </c>
    </row>
    <row r="93" spans="1:2">
      <c r="A93" s="20">
        <v>10.53</v>
      </c>
      <c r="B93" s="13">
        <v>1025</v>
      </c>
    </row>
    <row r="94" spans="1:2">
      <c r="A94" s="20">
        <v>10.54</v>
      </c>
      <c r="B94" s="13">
        <v>1023</v>
      </c>
    </row>
    <row r="95" spans="1:2">
      <c r="A95" s="20">
        <v>10.55</v>
      </c>
      <c r="B95" s="13">
        <v>1021</v>
      </c>
    </row>
    <row r="96" spans="1:2">
      <c r="A96" s="20">
        <v>10.56</v>
      </c>
      <c r="B96" s="13">
        <v>1019</v>
      </c>
    </row>
    <row r="97" spans="1:2">
      <c r="A97" s="20">
        <v>10.57</v>
      </c>
      <c r="B97" s="13">
        <v>1018</v>
      </c>
    </row>
    <row r="98" spans="1:2">
      <c r="A98" s="20">
        <v>10.58</v>
      </c>
      <c r="B98" s="13">
        <v>1016</v>
      </c>
    </row>
    <row r="99" spans="1:2">
      <c r="A99" s="20">
        <v>10.59</v>
      </c>
      <c r="B99" s="13">
        <v>1014</v>
      </c>
    </row>
    <row r="100" spans="1:2">
      <c r="A100" s="20">
        <v>10.6</v>
      </c>
      <c r="B100" s="13">
        <v>1012</v>
      </c>
    </row>
    <row r="101" spans="1:2">
      <c r="A101" s="20">
        <v>10.61</v>
      </c>
      <c r="B101" s="13">
        <v>1011</v>
      </c>
    </row>
    <row r="102" spans="1:2">
      <c r="A102" s="20">
        <v>10.62</v>
      </c>
      <c r="B102" s="13">
        <v>1009</v>
      </c>
    </row>
    <row r="103" spans="1:2">
      <c r="A103" s="20">
        <v>10.63</v>
      </c>
      <c r="B103" s="13">
        <v>1007</v>
      </c>
    </row>
    <row r="104" spans="1:2">
      <c r="A104" s="20">
        <v>10.64</v>
      </c>
      <c r="B104" s="13">
        <v>1005</v>
      </c>
    </row>
    <row r="105" spans="1:2">
      <c r="A105" s="20">
        <v>10.65</v>
      </c>
      <c r="B105" s="13">
        <v>1004</v>
      </c>
    </row>
    <row r="106" spans="1:2">
      <c r="A106" s="20">
        <v>10.66</v>
      </c>
      <c r="B106" s="13">
        <v>1002</v>
      </c>
    </row>
    <row r="107" spans="1:2">
      <c r="A107" s="20">
        <v>10.67</v>
      </c>
      <c r="B107" s="13">
        <v>1000</v>
      </c>
    </row>
    <row r="108" spans="1:2">
      <c r="A108" s="20">
        <v>10.68</v>
      </c>
      <c r="B108" s="13">
        <v>999</v>
      </c>
    </row>
    <row r="109" spans="1:2">
      <c r="A109" s="20">
        <v>10.69</v>
      </c>
      <c r="B109" s="13">
        <v>997</v>
      </c>
    </row>
    <row r="110" spans="1:2">
      <c r="A110" s="20">
        <v>10.7</v>
      </c>
      <c r="B110" s="13">
        <v>995</v>
      </c>
    </row>
    <row r="111" spans="1:2">
      <c r="A111" s="20">
        <v>10.71</v>
      </c>
      <c r="B111" s="13">
        <v>994</v>
      </c>
    </row>
    <row r="112" spans="1:2">
      <c r="A112" s="20">
        <v>10.72</v>
      </c>
      <c r="B112" s="13">
        <v>992</v>
      </c>
    </row>
    <row r="113" spans="1:2">
      <c r="A113" s="20">
        <v>10.73</v>
      </c>
      <c r="B113" s="13">
        <v>990</v>
      </c>
    </row>
    <row r="114" spans="1:2">
      <c r="A114" s="20">
        <v>10.74</v>
      </c>
      <c r="B114" s="13">
        <v>989</v>
      </c>
    </row>
    <row r="115" spans="1:2">
      <c r="A115" s="20">
        <v>10.75</v>
      </c>
      <c r="B115" s="13">
        <v>987</v>
      </c>
    </row>
    <row r="116" spans="1:2">
      <c r="A116" s="20">
        <v>10.76</v>
      </c>
      <c r="B116" s="13">
        <v>985</v>
      </c>
    </row>
    <row r="117" spans="1:2">
      <c r="A117" s="20">
        <v>10.77</v>
      </c>
      <c r="B117" s="13">
        <v>983</v>
      </c>
    </row>
    <row r="118" spans="1:2">
      <c r="A118" s="20">
        <v>10.78</v>
      </c>
      <c r="B118" s="13">
        <v>982</v>
      </c>
    </row>
    <row r="119" spans="1:2">
      <c r="A119" s="20">
        <v>10.79</v>
      </c>
      <c r="B119" s="13">
        <v>980</v>
      </c>
    </row>
    <row r="120" spans="1:2">
      <c r="A120" s="20">
        <v>10.8</v>
      </c>
      <c r="B120" s="13">
        <v>978</v>
      </c>
    </row>
    <row r="121" spans="1:2">
      <c r="A121" s="20">
        <v>10.81</v>
      </c>
      <c r="B121" s="13">
        <v>977</v>
      </c>
    </row>
    <row r="122" spans="1:2">
      <c r="A122" s="20">
        <v>10.82</v>
      </c>
      <c r="B122" s="13">
        <v>975</v>
      </c>
    </row>
    <row r="123" spans="1:2">
      <c r="A123" s="20">
        <v>10.83</v>
      </c>
      <c r="B123" s="13">
        <v>974</v>
      </c>
    </row>
    <row r="124" spans="1:2">
      <c r="A124" s="20">
        <v>10.84</v>
      </c>
      <c r="B124" s="13">
        <v>972</v>
      </c>
    </row>
    <row r="125" spans="1:2">
      <c r="A125" s="20">
        <v>10.85</v>
      </c>
      <c r="B125" s="13">
        <v>970</v>
      </c>
    </row>
    <row r="126" spans="1:2">
      <c r="A126" s="20">
        <v>10.86</v>
      </c>
      <c r="B126" s="13">
        <v>969</v>
      </c>
    </row>
    <row r="127" spans="1:2">
      <c r="A127" s="20">
        <v>10.87</v>
      </c>
      <c r="B127" s="13">
        <v>967</v>
      </c>
    </row>
    <row r="128" spans="1:2">
      <c r="A128" s="20">
        <v>10.88</v>
      </c>
      <c r="B128" s="13">
        <v>965</v>
      </c>
    </row>
    <row r="129" spans="1:2">
      <c r="A129" s="20">
        <v>10.89</v>
      </c>
      <c r="B129" s="13">
        <v>964</v>
      </c>
    </row>
    <row r="130" spans="1:2">
      <c r="A130" s="20">
        <v>10.9</v>
      </c>
      <c r="B130" s="13">
        <v>962</v>
      </c>
    </row>
    <row r="131" spans="1:2">
      <c r="A131" s="20">
        <v>10.91</v>
      </c>
      <c r="B131" s="13">
        <v>960</v>
      </c>
    </row>
    <row r="132" spans="1:2">
      <c r="A132" s="20">
        <v>10.92</v>
      </c>
      <c r="B132" s="13">
        <v>959</v>
      </c>
    </row>
    <row r="133" spans="1:2">
      <c r="A133" s="20">
        <v>10.93</v>
      </c>
      <c r="B133" s="13">
        <v>957</v>
      </c>
    </row>
    <row r="134" spans="1:2">
      <c r="A134" s="20">
        <v>10.94</v>
      </c>
      <c r="B134" s="13">
        <v>956</v>
      </c>
    </row>
    <row r="135" spans="1:2">
      <c r="A135" s="20">
        <v>10.95</v>
      </c>
      <c r="B135" s="13">
        <v>954</v>
      </c>
    </row>
    <row r="136" spans="1:2">
      <c r="A136" s="20">
        <v>10.96</v>
      </c>
      <c r="B136" s="13">
        <v>952</v>
      </c>
    </row>
    <row r="137" spans="1:2">
      <c r="A137" s="20">
        <v>10.97</v>
      </c>
      <c r="B137" s="13">
        <v>951</v>
      </c>
    </row>
    <row r="138" spans="1:2">
      <c r="A138" s="20">
        <v>10.98</v>
      </c>
      <c r="B138" s="13">
        <v>949</v>
      </c>
    </row>
    <row r="139" spans="1:2">
      <c r="A139" s="20">
        <v>10.99</v>
      </c>
      <c r="B139" s="13">
        <v>947</v>
      </c>
    </row>
    <row r="140" spans="1:2">
      <c r="A140" s="20">
        <v>11</v>
      </c>
      <c r="B140" s="13">
        <v>946</v>
      </c>
    </row>
    <row r="141" spans="1:2">
      <c r="A141" s="20">
        <v>11.01</v>
      </c>
      <c r="B141" s="13">
        <v>944</v>
      </c>
    </row>
    <row r="142" spans="1:2">
      <c r="A142" s="20">
        <v>11.02</v>
      </c>
      <c r="B142" s="13">
        <v>943</v>
      </c>
    </row>
    <row r="143" spans="1:2">
      <c r="A143" s="20">
        <v>11.03</v>
      </c>
      <c r="B143" s="13">
        <v>941</v>
      </c>
    </row>
    <row r="144" spans="1:2">
      <c r="A144" s="20">
        <v>11.04</v>
      </c>
      <c r="B144" s="13">
        <v>939</v>
      </c>
    </row>
    <row r="145" spans="1:2">
      <c r="A145" s="20">
        <v>11.05</v>
      </c>
      <c r="B145" s="13">
        <v>938</v>
      </c>
    </row>
    <row r="146" spans="1:2">
      <c r="A146" s="20">
        <v>11.06</v>
      </c>
      <c r="B146" s="13">
        <v>936</v>
      </c>
    </row>
    <row r="147" spans="1:2">
      <c r="A147" s="20">
        <v>11.07</v>
      </c>
      <c r="B147" s="13">
        <v>935</v>
      </c>
    </row>
    <row r="148" spans="1:2">
      <c r="A148" s="20">
        <v>11.08</v>
      </c>
      <c r="B148" s="13">
        <v>933</v>
      </c>
    </row>
    <row r="149" spans="1:2">
      <c r="A149" s="20">
        <v>11.09</v>
      </c>
      <c r="B149" s="13">
        <v>932</v>
      </c>
    </row>
    <row r="150" spans="1:2">
      <c r="A150" s="20">
        <v>11.1</v>
      </c>
      <c r="B150" s="13">
        <v>930</v>
      </c>
    </row>
    <row r="151" spans="1:2">
      <c r="A151" s="20">
        <v>11.11</v>
      </c>
      <c r="B151" s="13">
        <v>928</v>
      </c>
    </row>
    <row r="152" spans="1:2">
      <c r="A152" s="20">
        <v>11.12</v>
      </c>
      <c r="B152" s="13">
        <v>927</v>
      </c>
    </row>
    <row r="153" spans="1:2">
      <c r="A153" s="20">
        <v>11.13</v>
      </c>
      <c r="B153" s="13">
        <v>925</v>
      </c>
    </row>
    <row r="154" spans="1:2">
      <c r="A154" s="20">
        <v>11.14</v>
      </c>
      <c r="B154" s="13">
        <v>924</v>
      </c>
    </row>
    <row r="155" spans="1:2">
      <c r="A155" s="20">
        <v>11.15</v>
      </c>
      <c r="B155" s="13">
        <v>922</v>
      </c>
    </row>
    <row r="156" spans="1:2">
      <c r="A156" s="20">
        <v>11.16</v>
      </c>
      <c r="B156" s="13">
        <v>921</v>
      </c>
    </row>
    <row r="157" spans="1:2">
      <c r="A157" s="20">
        <v>11.17</v>
      </c>
      <c r="B157" s="13">
        <v>919</v>
      </c>
    </row>
    <row r="158" spans="1:2">
      <c r="A158" s="20">
        <v>11.18</v>
      </c>
      <c r="B158" s="13">
        <v>917</v>
      </c>
    </row>
    <row r="159" spans="1:2">
      <c r="A159" s="20">
        <v>11.19</v>
      </c>
      <c r="B159" s="13">
        <v>916</v>
      </c>
    </row>
    <row r="160" spans="1:2">
      <c r="A160" s="20">
        <v>11.2</v>
      </c>
      <c r="B160" s="13">
        <v>914</v>
      </c>
    </row>
    <row r="161" spans="1:2">
      <c r="A161" s="20">
        <v>11.21</v>
      </c>
      <c r="B161" s="13">
        <v>913</v>
      </c>
    </row>
    <row r="162" spans="1:2">
      <c r="A162" s="20">
        <v>11.22</v>
      </c>
      <c r="B162" s="13">
        <v>911</v>
      </c>
    </row>
    <row r="163" spans="1:2">
      <c r="A163" s="20">
        <v>11.23</v>
      </c>
      <c r="B163" s="13">
        <v>910</v>
      </c>
    </row>
    <row r="164" spans="1:2">
      <c r="A164" s="20">
        <v>11.24</v>
      </c>
      <c r="B164" s="13">
        <v>908</v>
      </c>
    </row>
    <row r="165" spans="1:2">
      <c r="A165" s="20">
        <v>11.25</v>
      </c>
      <c r="B165" s="13">
        <v>907</v>
      </c>
    </row>
    <row r="166" spans="1:2">
      <c r="A166" s="20">
        <v>11.26</v>
      </c>
      <c r="B166" s="13">
        <v>905</v>
      </c>
    </row>
    <row r="167" spans="1:2">
      <c r="A167" s="20">
        <v>11.27</v>
      </c>
      <c r="B167" s="13">
        <v>904</v>
      </c>
    </row>
    <row r="168" spans="1:2">
      <c r="A168" s="20">
        <v>11.28</v>
      </c>
      <c r="B168" s="13">
        <v>902</v>
      </c>
    </row>
    <row r="169" spans="1:2">
      <c r="A169" s="20">
        <v>11.29</v>
      </c>
      <c r="B169" s="13">
        <v>901</v>
      </c>
    </row>
    <row r="170" spans="1:2">
      <c r="A170" s="20">
        <v>11.3</v>
      </c>
      <c r="B170" s="13">
        <v>899</v>
      </c>
    </row>
    <row r="171" spans="1:2">
      <c r="A171" s="20">
        <v>11.31</v>
      </c>
      <c r="B171" s="13">
        <v>898</v>
      </c>
    </row>
    <row r="172" spans="1:2">
      <c r="A172" s="20">
        <v>11.32</v>
      </c>
      <c r="B172" s="13">
        <v>896</v>
      </c>
    </row>
    <row r="173" spans="1:2">
      <c r="A173" s="20">
        <v>11.33</v>
      </c>
      <c r="B173" s="13">
        <v>895</v>
      </c>
    </row>
    <row r="174" spans="1:2">
      <c r="A174" s="20">
        <v>11.34</v>
      </c>
      <c r="B174" s="13">
        <v>893</v>
      </c>
    </row>
    <row r="175" spans="1:2">
      <c r="A175" s="20">
        <v>11.35</v>
      </c>
      <c r="B175" s="13">
        <v>892</v>
      </c>
    </row>
    <row r="176" spans="1:2">
      <c r="A176" s="20">
        <v>11.36</v>
      </c>
      <c r="B176" s="13">
        <v>890</v>
      </c>
    </row>
    <row r="177" spans="1:2">
      <c r="A177" s="20">
        <v>11.37</v>
      </c>
      <c r="B177" s="13">
        <v>889</v>
      </c>
    </row>
    <row r="178" spans="1:2">
      <c r="A178" s="20">
        <v>11.38</v>
      </c>
      <c r="B178" s="13">
        <v>887</v>
      </c>
    </row>
    <row r="179" spans="1:2">
      <c r="A179" s="20">
        <v>11.39</v>
      </c>
      <c r="B179" s="13">
        <v>886</v>
      </c>
    </row>
    <row r="180" spans="1:2">
      <c r="A180" s="20">
        <v>11.4</v>
      </c>
      <c r="B180" s="13">
        <v>884</v>
      </c>
    </row>
    <row r="181" spans="1:2">
      <c r="A181" s="20">
        <v>11.41</v>
      </c>
      <c r="B181" s="13">
        <v>883</v>
      </c>
    </row>
    <row r="182" spans="1:2">
      <c r="A182" s="20">
        <v>11.42</v>
      </c>
      <c r="B182" s="13">
        <v>881</v>
      </c>
    </row>
    <row r="183" spans="1:2">
      <c r="A183" s="20">
        <v>11.43</v>
      </c>
      <c r="B183" s="13">
        <v>880</v>
      </c>
    </row>
    <row r="184" spans="1:2">
      <c r="A184" s="20">
        <v>11.44</v>
      </c>
      <c r="B184" s="13">
        <v>878</v>
      </c>
    </row>
    <row r="185" spans="1:2">
      <c r="A185" s="20">
        <v>11.45</v>
      </c>
      <c r="B185" s="13">
        <v>877</v>
      </c>
    </row>
    <row r="186" spans="1:2">
      <c r="A186" s="20">
        <v>11.46</v>
      </c>
      <c r="B186" s="13">
        <v>875</v>
      </c>
    </row>
    <row r="187" spans="1:2">
      <c r="A187" s="20">
        <v>11.47</v>
      </c>
      <c r="B187" s="13">
        <v>874</v>
      </c>
    </row>
    <row r="188" spans="1:2">
      <c r="A188" s="20">
        <v>11.48</v>
      </c>
      <c r="B188" s="13">
        <v>872</v>
      </c>
    </row>
    <row r="189" spans="1:2">
      <c r="A189" s="20">
        <v>11.49</v>
      </c>
      <c r="B189" s="13">
        <v>871</v>
      </c>
    </row>
    <row r="190" spans="1:2">
      <c r="A190" s="20">
        <v>11.5</v>
      </c>
      <c r="B190" s="13">
        <v>869</v>
      </c>
    </row>
    <row r="191" spans="1:2">
      <c r="A191" s="20">
        <v>11.51</v>
      </c>
      <c r="B191" s="13">
        <v>868</v>
      </c>
    </row>
    <row r="192" spans="1:2">
      <c r="A192" s="20">
        <v>11.52</v>
      </c>
      <c r="B192" s="13">
        <v>866</v>
      </c>
    </row>
    <row r="193" spans="1:2">
      <c r="A193" s="20">
        <v>11.53</v>
      </c>
      <c r="B193" s="13">
        <v>865</v>
      </c>
    </row>
    <row r="194" spans="1:2">
      <c r="A194" s="20">
        <v>11.54</v>
      </c>
      <c r="B194" s="13">
        <v>863</v>
      </c>
    </row>
    <row r="195" spans="1:2">
      <c r="A195" s="20">
        <v>11.55</v>
      </c>
      <c r="B195" s="13">
        <v>862</v>
      </c>
    </row>
    <row r="196" spans="1:2">
      <c r="A196" s="20">
        <v>11.56</v>
      </c>
      <c r="B196" s="13">
        <v>860</v>
      </c>
    </row>
    <row r="197" spans="1:2">
      <c r="A197" s="20">
        <v>11.57</v>
      </c>
      <c r="B197" s="13">
        <v>859</v>
      </c>
    </row>
    <row r="198" spans="1:2">
      <c r="A198" s="20">
        <v>11.58</v>
      </c>
      <c r="B198" s="13">
        <v>858</v>
      </c>
    </row>
    <row r="199" spans="1:2">
      <c r="A199" s="20">
        <v>11.59</v>
      </c>
      <c r="B199" s="13">
        <v>856</v>
      </c>
    </row>
    <row r="200" spans="1:2">
      <c r="A200" s="20">
        <v>11.6</v>
      </c>
      <c r="B200" s="13">
        <v>855</v>
      </c>
    </row>
    <row r="201" spans="1:2">
      <c r="A201" s="20">
        <v>11.61</v>
      </c>
      <c r="B201" s="13">
        <v>853</v>
      </c>
    </row>
    <row r="202" spans="1:2">
      <c r="A202" s="20">
        <v>11.62</v>
      </c>
      <c r="B202" s="13">
        <v>852</v>
      </c>
    </row>
    <row r="203" spans="1:2">
      <c r="A203" s="20">
        <v>11.63</v>
      </c>
      <c r="B203" s="13">
        <v>850</v>
      </c>
    </row>
    <row r="204" spans="1:2">
      <c r="A204" s="20">
        <v>11.64</v>
      </c>
      <c r="B204" s="13">
        <v>849</v>
      </c>
    </row>
    <row r="205" spans="1:2">
      <c r="A205" s="20">
        <v>11.65</v>
      </c>
      <c r="B205" s="13">
        <v>848</v>
      </c>
    </row>
    <row r="206" spans="1:2">
      <c r="A206" s="20">
        <v>11.66</v>
      </c>
      <c r="B206" s="13">
        <v>846</v>
      </c>
    </row>
    <row r="207" spans="1:2">
      <c r="A207" s="20">
        <v>11.67</v>
      </c>
      <c r="B207" s="13">
        <v>845</v>
      </c>
    </row>
    <row r="208" spans="1:2">
      <c r="A208" s="20">
        <v>11.68</v>
      </c>
      <c r="B208" s="13">
        <v>843</v>
      </c>
    </row>
    <row r="209" spans="1:2">
      <c r="A209" s="20">
        <v>11.69</v>
      </c>
      <c r="B209" s="13">
        <v>842</v>
      </c>
    </row>
    <row r="210" spans="1:2">
      <c r="A210" s="20">
        <v>11.7</v>
      </c>
      <c r="B210" s="13">
        <v>840</v>
      </c>
    </row>
    <row r="211" spans="1:2">
      <c r="A211" s="20">
        <v>11.71</v>
      </c>
      <c r="B211" s="13">
        <v>839</v>
      </c>
    </row>
    <row r="212" spans="1:2">
      <c r="A212" s="20">
        <v>11.72</v>
      </c>
      <c r="B212" s="13">
        <v>838</v>
      </c>
    </row>
    <row r="213" spans="1:2">
      <c r="A213" s="20">
        <v>11.73</v>
      </c>
      <c r="B213" s="13">
        <v>836</v>
      </c>
    </row>
    <row r="214" spans="1:2">
      <c r="A214" s="20">
        <v>11.74</v>
      </c>
      <c r="B214" s="13">
        <v>835</v>
      </c>
    </row>
    <row r="215" spans="1:2">
      <c r="A215" s="20">
        <v>11.75</v>
      </c>
      <c r="B215" s="13">
        <v>833</v>
      </c>
    </row>
    <row r="216" spans="1:2">
      <c r="A216" s="20">
        <v>11.76</v>
      </c>
      <c r="B216" s="13">
        <v>832</v>
      </c>
    </row>
    <row r="217" spans="1:2">
      <c r="A217" s="20">
        <v>11.77</v>
      </c>
      <c r="B217" s="13">
        <v>831</v>
      </c>
    </row>
    <row r="218" spans="1:2">
      <c r="A218" s="20">
        <v>11.78</v>
      </c>
      <c r="B218" s="13">
        <v>829</v>
      </c>
    </row>
    <row r="219" spans="1:2">
      <c r="A219" s="20">
        <v>11.79</v>
      </c>
      <c r="B219" s="13">
        <v>828</v>
      </c>
    </row>
    <row r="220" spans="1:2">
      <c r="A220" s="20">
        <v>11.8</v>
      </c>
      <c r="B220" s="13">
        <v>826</v>
      </c>
    </row>
    <row r="221" spans="1:2">
      <c r="A221" s="20">
        <v>11.81</v>
      </c>
      <c r="B221" s="13">
        <v>825</v>
      </c>
    </row>
    <row r="222" spans="1:2">
      <c r="A222" s="20">
        <v>11.82</v>
      </c>
      <c r="B222" s="13">
        <v>824</v>
      </c>
    </row>
    <row r="223" spans="1:2">
      <c r="A223" s="20">
        <v>11.83</v>
      </c>
      <c r="B223" s="13">
        <v>822</v>
      </c>
    </row>
    <row r="224" spans="1:2">
      <c r="A224" s="20">
        <v>11.84</v>
      </c>
      <c r="B224" s="13">
        <v>821</v>
      </c>
    </row>
    <row r="225" spans="1:2">
      <c r="A225" s="20">
        <v>11.85</v>
      </c>
      <c r="B225" s="13">
        <v>819</v>
      </c>
    </row>
    <row r="226" spans="1:2">
      <c r="A226" s="20">
        <v>11.86</v>
      </c>
      <c r="B226" s="13">
        <v>818</v>
      </c>
    </row>
    <row r="227" spans="1:2">
      <c r="A227" s="20">
        <v>11.87</v>
      </c>
      <c r="B227" s="13">
        <v>817</v>
      </c>
    </row>
    <row r="228" spans="1:2">
      <c r="A228" s="20">
        <v>11.88</v>
      </c>
      <c r="B228" s="13">
        <v>815</v>
      </c>
    </row>
    <row r="229" spans="1:2">
      <c r="A229" s="20">
        <v>11.89</v>
      </c>
      <c r="B229" s="13">
        <v>814</v>
      </c>
    </row>
    <row r="230" spans="1:2">
      <c r="A230" s="20">
        <v>11.9</v>
      </c>
      <c r="B230" s="13">
        <v>813</v>
      </c>
    </row>
    <row r="231" spans="1:2">
      <c r="A231" s="20">
        <v>11.91</v>
      </c>
      <c r="B231" s="13">
        <v>811</v>
      </c>
    </row>
    <row r="232" spans="1:2">
      <c r="A232" s="20">
        <v>11.92</v>
      </c>
      <c r="B232" s="13">
        <v>810</v>
      </c>
    </row>
    <row r="233" spans="1:2">
      <c r="A233" s="20">
        <v>11.93</v>
      </c>
      <c r="B233" s="13">
        <v>808</v>
      </c>
    </row>
    <row r="234" spans="1:2">
      <c r="A234" s="20">
        <v>11.94</v>
      </c>
      <c r="B234" s="13">
        <v>807</v>
      </c>
    </row>
    <row r="235" spans="1:2">
      <c r="A235" s="20">
        <v>11.95</v>
      </c>
      <c r="B235" s="13">
        <v>806</v>
      </c>
    </row>
    <row r="236" spans="1:2">
      <c r="A236" s="20">
        <v>11.96</v>
      </c>
      <c r="B236" s="13">
        <v>804</v>
      </c>
    </row>
    <row r="237" spans="1:2">
      <c r="A237" s="20">
        <v>11.97</v>
      </c>
      <c r="B237" s="13">
        <v>803</v>
      </c>
    </row>
    <row r="238" spans="1:2">
      <c r="A238" s="20">
        <v>11.98</v>
      </c>
      <c r="B238" s="13">
        <v>802</v>
      </c>
    </row>
    <row r="239" spans="1:2">
      <c r="A239" s="20">
        <v>11.99</v>
      </c>
      <c r="B239" s="13">
        <v>800</v>
      </c>
    </row>
    <row r="240" spans="1:2">
      <c r="A240" s="20">
        <v>12</v>
      </c>
      <c r="B240" s="13">
        <v>799</v>
      </c>
    </row>
    <row r="241" spans="1:2">
      <c r="A241" s="20">
        <v>12.01</v>
      </c>
      <c r="B241" s="13">
        <v>798</v>
      </c>
    </row>
    <row r="242" spans="1:2">
      <c r="A242" s="20">
        <v>12.02</v>
      </c>
      <c r="B242" s="13">
        <v>796</v>
      </c>
    </row>
    <row r="243" spans="1:2">
      <c r="A243" s="20">
        <v>12.03</v>
      </c>
      <c r="B243" s="13">
        <v>795</v>
      </c>
    </row>
    <row r="244" spans="1:2">
      <c r="A244" s="20">
        <v>12.04</v>
      </c>
      <c r="B244" s="13">
        <v>794</v>
      </c>
    </row>
    <row r="245" spans="1:2">
      <c r="A245" s="20">
        <v>12.05</v>
      </c>
      <c r="B245" s="13">
        <v>792</v>
      </c>
    </row>
    <row r="246" spans="1:2">
      <c r="A246" s="20">
        <v>12.06</v>
      </c>
      <c r="B246" s="13">
        <v>791</v>
      </c>
    </row>
    <row r="247" spans="1:2">
      <c r="A247" s="20">
        <v>12.07</v>
      </c>
      <c r="B247" s="13">
        <v>790</v>
      </c>
    </row>
    <row r="248" spans="1:2">
      <c r="A248" s="20">
        <v>12.08</v>
      </c>
      <c r="B248" s="13">
        <v>788</v>
      </c>
    </row>
    <row r="249" spans="1:2">
      <c r="A249" s="20">
        <v>12.09</v>
      </c>
      <c r="B249" s="13">
        <v>787</v>
      </c>
    </row>
    <row r="250" spans="1:2">
      <c r="A250" s="20">
        <v>12.1</v>
      </c>
      <c r="B250" s="13">
        <v>786</v>
      </c>
    </row>
    <row r="251" spans="1:2">
      <c r="A251" s="20">
        <v>12.11</v>
      </c>
      <c r="B251" s="13">
        <v>784</v>
      </c>
    </row>
    <row r="252" spans="1:2">
      <c r="A252" s="20">
        <v>12.12</v>
      </c>
      <c r="B252" s="13">
        <v>783</v>
      </c>
    </row>
    <row r="253" spans="1:2">
      <c r="A253" s="20">
        <v>12.13</v>
      </c>
      <c r="B253" s="13">
        <v>782</v>
      </c>
    </row>
    <row r="254" spans="1:2">
      <c r="A254" s="20">
        <v>12.14</v>
      </c>
      <c r="B254" s="13">
        <v>780</v>
      </c>
    </row>
    <row r="255" spans="1:2">
      <c r="A255" s="20">
        <v>12.15</v>
      </c>
      <c r="B255" s="13">
        <v>779</v>
      </c>
    </row>
    <row r="256" spans="1:2">
      <c r="A256" s="20">
        <v>12.16</v>
      </c>
      <c r="B256" s="13">
        <v>778</v>
      </c>
    </row>
    <row r="257" spans="1:2">
      <c r="A257" s="20">
        <v>12.17</v>
      </c>
      <c r="B257" s="13">
        <v>776</v>
      </c>
    </row>
    <row r="258" spans="1:2">
      <c r="A258" s="20">
        <v>12.18</v>
      </c>
      <c r="B258" s="13">
        <v>775</v>
      </c>
    </row>
    <row r="259" spans="1:2">
      <c r="A259" s="20">
        <v>12.19</v>
      </c>
      <c r="B259" s="13">
        <v>774</v>
      </c>
    </row>
    <row r="260" spans="1:2">
      <c r="A260" s="20">
        <v>12.2</v>
      </c>
      <c r="B260" s="13">
        <v>773</v>
      </c>
    </row>
    <row r="261" spans="1:2">
      <c r="A261" s="20">
        <v>12.21</v>
      </c>
      <c r="B261" s="13">
        <v>771</v>
      </c>
    </row>
    <row r="262" spans="1:2">
      <c r="A262" s="20">
        <v>12.22</v>
      </c>
      <c r="B262" s="13">
        <v>770</v>
      </c>
    </row>
    <row r="263" spans="1:2">
      <c r="A263" s="20">
        <v>12.23</v>
      </c>
      <c r="B263" s="13">
        <v>769</v>
      </c>
    </row>
    <row r="264" spans="1:2">
      <c r="A264" s="20">
        <v>12.24</v>
      </c>
      <c r="B264" s="13">
        <v>767</v>
      </c>
    </row>
    <row r="265" spans="1:2">
      <c r="A265" s="20">
        <v>12.25</v>
      </c>
      <c r="B265" s="13">
        <v>766</v>
      </c>
    </row>
    <row r="266" spans="1:2">
      <c r="A266" s="20">
        <v>12.26</v>
      </c>
      <c r="B266" s="13">
        <v>765</v>
      </c>
    </row>
    <row r="267" spans="1:2">
      <c r="A267" s="20">
        <v>12.27</v>
      </c>
      <c r="B267" s="13">
        <v>763</v>
      </c>
    </row>
    <row r="268" spans="1:2">
      <c r="A268" s="20">
        <v>12.28</v>
      </c>
      <c r="B268" s="13">
        <v>762</v>
      </c>
    </row>
    <row r="269" spans="1:2">
      <c r="A269" s="20">
        <v>12.29</v>
      </c>
      <c r="B269" s="13">
        <v>761</v>
      </c>
    </row>
    <row r="270" spans="1:2">
      <c r="A270" s="20">
        <v>12.3</v>
      </c>
      <c r="B270" s="13">
        <v>760</v>
      </c>
    </row>
    <row r="271" spans="1:2">
      <c r="A271" s="20">
        <v>12.31</v>
      </c>
      <c r="B271" s="13">
        <v>758</v>
      </c>
    </row>
    <row r="272" spans="1:2">
      <c r="A272" s="20">
        <v>12.32</v>
      </c>
      <c r="B272" s="13">
        <v>757</v>
      </c>
    </row>
    <row r="273" spans="1:2">
      <c r="A273" s="20">
        <v>12.33</v>
      </c>
      <c r="B273" s="13">
        <v>756</v>
      </c>
    </row>
    <row r="274" spans="1:2">
      <c r="A274" s="20">
        <v>12.34</v>
      </c>
      <c r="B274" s="13">
        <v>754</v>
      </c>
    </row>
    <row r="275" spans="1:2">
      <c r="A275" s="20">
        <v>12.35</v>
      </c>
      <c r="B275" s="13">
        <v>753</v>
      </c>
    </row>
    <row r="276" spans="1:2">
      <c r="A276" s="20">
        <v>12.36</v>
      </c>
      <c r="B276" s="13">
        <v>752</v>
      </c>
    </row>
    <row r="277" spans="1:2">
      <c r="A277" s="20">
        <v>12.37</v>
      </c>
      <c r="B277" s="13">
        <v>751</v>
      </c>
    </row>
    <row r="278" spans="1:2">
      <c r="A278" s="20">
        <v>12.38</v>
      </c>
      <c r="B278" s="13">
        <v>749</v>
      </c>
    </row>
    <row r="279" spans="1:2">
      <c r="A279" s="20">
        <v>12.39</v>
      </c>
      <c r="B279" s="13">
        <v>748</v>
      </c>
    </row>
    <row r="280" spans="1:2">
      <c r="A280" s="20">
        <v>12.4</v>
      </c>
      <c r="B280" s="13">
        <v>747</v>
      </c>
    </row>
    <row r="281" spans="1:2">
      <c r="A281" s="20">
        <v>12.41</v>
      </c>
      <c r="B281" s="13">
        <v>746</v>
      </c>
    </row>
    <row r="282" spans="1:2">
      <c r="A282" s="20">
        <v>12.42</v>
      </c>
      <c r="B282" s="13">
        <v>744</v>
      </c>
    </row>
    <row r="283" spans="1:2">
      <c r="A283" s="20">
        <v>12.43</v>
      </c>
      <c r="B283" s="13">
        <v>743</v>
      </c>
    </row>
    <row r="284" spans="1:2">
      <c r="A284" s="20">
        <v>12.44</v>
      </c>
      <c r="B284" s="13">
        <v>742</v>
      </c>
    </row>
    <row r="285" spans="1:2">
      <c r="A285" s="20">
        <v>12.45</v>
      </c>
      <c r="B285" s="13">
        <v>741</v>
      </c>
    </row>
    <row r="286" spans="1:2">
      <c r="A286" s="20">
        <v>12.46</v>
      </c>
      <c r="B286" s="13">
        <v>739</v>
      </c>
    </row>
    <row r="287" spans="1:2">
      <c r="A287" s="20">
        <v>12.47</v>
      </c>
      <c r="B287" s="13">
        <v>738</v>
      </c>
    </row>
    <row r="288" spans="1:2">
      <c r="A288" s="20">
        <v>12.48</v>
      </c>
      <c r="B288" s="13">
        <v>737</v>
      </c>
    </row>
    <row r="289" spans="1:2">
      <c r="A289" s="20">
        <v>12.49</v>
      </c>
      <c r="B289" s="13">
        <v>736</v>
      </c>
    </row>
    <row r="290" spans="1:2">
      <c r="A290" s="20">
        <v>12.5</v>
      </c>
      <c r="B290" s="13">
        <v>734</v>
      </c>
    </row>
    <row r="291" spans="1:2">
      <c r="A291" s="20">
        <v>12.51</v>
      </c>
      <c r="B291" s="13">
        <v>733</v>
      </c>
    </row>
    <row r="292" spans="1:2">
      <c r="A292" s="20">
        <v>12.52</v>
      </c>
      <c r="B292" s="13">
        <v>732</v>
      </c>
    </row>
    <row r="293" spans="1:2">
      <c r="A293" s="20">
        <v>12.53</v>
      </c>
      <c r="B293" s="13">
        <v>731</v>
      </c>
    </row>
    <row r="294" spans="1:2">
      <c r="A294" s="20">
        <v>12.54</v>
      </c>
      <c r="B294" s="13">
        <v>729</v>
      </c>
    </row>
    <row r="295" spans="1:2">
      <c r="A295" s="20">
        <v>12.55</v>
      </c>
      <c r="B295" s="13">
        <v>728</v>
      </c>
    </row>
    <row r="296" spans="1:2">
      <c r="A296" s="20">
        <v>12.56</v>
      </c>
      <c r="B296" s="13">
        <v>727</v>
      </c>
    </row>
    <row r="297" spans="1:2">
      <c r="A297" s="20">
        <v>12.57</v>
      </c>
      <c r="B297" s="13">
        <v>726</v>
      </c>
    </row>
    <row r="298" spans="1:2">
      <c r="A298" s="20">
        <v>12.58</v>
      </c>
      <c r="B298" s="13">
        <v>725</v>
      </c>
    </row>
    <row r="299" spans="1:2">
      <c r="A299" s="20">
        <v>12.59</v>
      </c>
      <c r="B299" s="13">
        <v>723</v>
      </c>
    </row>
    <row r="300" spans="1:2">
      <c r="A300" s="20">
        <v>12.6</v>
      </c>
      <c r="B300" s="13">
        <v>722</v>
      </c>
    </row>
    <row r="301" spans="1:2">
      <c r="A301" s="20">
        <v>12.61</v>
      </c>
      <c r="B301" s="13">
        <v>721</v>
      </c>
    </row>
    <row r="302" spans="1:2">
      <c r="A302" s="20">
        <v>12.62</v>
      </c>
      <c r="B302" s="13">
        <v>720</v>
      </c>
    </row>
    <row r="303" spans="1:2">
      <c r="A303" s="20">
        <v>12.63</v>
      </c>
      <c r="B303" s="13">
        <v>718</v>
      </c>
    </row>
    <row r="304" spans="1:2">
      <c r="A304" s="20">
        <v>12.64</v>
      </c>
      <c r="B304" s="13">
        <v>717</v>
      </c>
    </row>
    <row r="305" spans="1:2">
      <c r="A305" s="20">
        <v>12.65</v>
      </c>
      <c r="B305" s="13">
        <v>716</v>
      </c>
    </row>
    <row r="306" spans="1:2">
      <c r="A306" s="20">
        <v>12.66</v>
      </c>
      <c r="B306" s="13">
        <v>715</v>
      </c>
    </row>
    <row r="307" spans="1:2">
      <c r="A307" s="20">
        <v>12.67</v>
      </c>
      <c r="B307" s="13">
        <v>714</v>
      </c>
    </row>
    <row r="308" spans="1:2">
      <c r="A308" s="20">
        <v>12.68</v>
      </c>
      <c r="B308" s="13">
        <v>712</v>
      </c>
    </row>
    <row r="309" spans="1:2">
      <c r="A309" s="20">
        <v>12.69</v>
      </c>
      <c r="B309" s="13">
        <v>711</v>
      </c>
    </row>
    <row r="310" spans="1:2">
      <c r="A310" s="20">
        <v>12.7</v>
      </c>
      <c r="B310" s="13">
        <v>710</v>
      </c>
    </row>
    <row r="311" spans="1:2">
      <c r="A311" s="20">
        <v>12.71</v>
      </c>
      <c r="B311" s="13">
        <v>709</v>
      </c>
    </row>
    <row r="312" spans="1:2">
      <c r="A312" s="20">
        <v>12.72</v>
      </c>
      <c r="B312" s="13">
        <v>708</v>
      </c>
    </row>
    <row r="313" spans="1:2">
      <c r="A313" s="20">
        <v>12.73</v>
      </c>
      <c r="B313" s="13">
        <v>706</v>
      </c>
    </row>
    <row r="314" spans="1:2">
      <c r="A314" s="20">
        <v>12.74</v>
      </c>
      <c r="B314" s="13">
        <v>705</v>
      </c>
    </row>
    <row r="315" spans="1:2">
      <c r="A315" s="20">
        <v>12.75</v>
      </c>
      <c r="B315" s="13">
        <v>704</v>
      </c>
    </row>
    <row r="316" spans="1:2">
      <c r="A316" s="20">
        <v>12.76</v>
      </c>
      <c r="B316" s="13">
        <v>703</v>
      </c>
    </row>
    <row r="317" spans="1:2">
      <c r="A317" s="20">
        <v>12.77</v>
      </c>
      <c r="B317" s="13">
        <v>702</v>
      </c>
    </row>
    <row r="318" spans="1:2">
      <c r="A318" s="20">
        <v>12.78</v>
      </c>
      <c r="B318" s="13">
        <v>700</v>
      </c>
    </row>
    <row r="319" spans="1:2">
      <c r="A319" s="20">
        <v>12.79</v>
      </c>
      <c r="B319" s="13">
        <v>699</v>
      </c>
    </row>
    <row r="320" spans="1:2">
      <c r="A320" s="20">
        <v>12.8</v>
      </c>
      <c r="B320" s="13">
        <v>698</v>
      </c>
    </row>
    <row r="321" spans="1:2">
      <c r="A321" s="20">
        <v>12.81</v>
      </c>
      <c r="B321" s="13">
        <v>697</v>
      </c>
    </row>
    <row r="322" spans="1:2">
      <c r="A322" s="20">
        <v>12.82</v>
      </c>
      <c r="B322" s="13">
        <v>696</v>
      </c>
    </row>
    <row r="323" spans="1:2">
      <c r="A323" s="20">
        <v>12.83</v>
      </c>
      <c r="B323" s="13">
        <v>695</v>
      </c>
    </row>
    <row r="324" spans="1:2">
      <c r="A324" s="20">
        <v>12.84</v>
      </c>
      <c r="B324" s="13">
        <v>693</v>
      </c>
    </row>
    <row r="325" spans="1:2">
      <c r="A325" s="20">
        <v>12.85</v>
      </c>
      <c r="B325" s="13">
        <v>692</v>
      </c>
    </row>
    <row r="326" spans="1:2">
      <c r="A326" s="20">
        <v>12.86</v>
      </c>
      <c r="B326" s="13">
        <v>691</v>
      </c>
    </row>
    <row r="327" spans="1:2">
      <c r="A327" s="20">
        <v>12.87</v>
      </c>
      <c r="B327" s="13">
        <v>690</v>
      </c>
    </row>
    <row r="328" spans="1:2">
      <c r="A328" s="20">
        <v>12.88</v>
      </c>
      <c r="B328" s="13">
        <v>689</v>
      </c>
    </row>
    <row r="329" spans="1:2">
      <c r="A329" s="20">
        <v>12.89</v>
      </c>
      <c r="B329" s="13">
        <v>687</v>
      </c>
    </row>
    <row r="330" spans="1:2">
      <c r="A330" s="20">
        <v>12.9</v>
      </c>
      <c r="B330" s="13">
        <v>686</v>
      </c>
    </row>
    <row r="331" spans="1:2">
      <c r="A331" s="20">
        <v>12.91</v>
      </c>
      <c r="B331" s="13">
        <v>685</v>
      </c>
    </row>
    <row r="332" spans="1:2">
      <c r="A332" s="20">
        <v>12.92</v>
      </c>
      <c r="B332" s="13">
        <v>684</v>
      </c>
    </row>
    <row r="333" spans="1:2">
      <c r="A333" s="20">
        <v>12.93</v>
      </c>
      <c r="B333" s="13">
        <v>683</v>
      </c>
    </row>
    <row r="334" spans="1:2">
      <c r="A334" s="20">
        <v>12.94</v>
      </c>
      <c r="B334" s="13">
        <v>682</v>
      </c>
    </row>
    <row r="335" spans="1:2">
      <c r="A335" s="20">
        <v>12.95</v>
      </c>
      <c r="B335" s="13">
        <v>681</v>
      </c>
    </row>
    <row r="336" spans="1:2">
      <c r="A336" s="20">
        <v>12.96</v>
      </c>
      <c r="B336" s="13">
        <v>679</v>
      </c>
    </row>
    <row r="337" spans="1:2">
      <c r="A337" s="20">
        <v>12.97</v>
      </c>
      <c r="B337" s="13">
        <v>678</v>
      </c>
    </row>
    <row r="338" spans="1:2">
      <c r="A338" s="20">
        <v>12.98</v>
      </c>
      <c r="B338" s="13">
        <v>677</v>
      </c>
    </row>
    <row r="339" spans="1:2">
      <c r="A339" s="20">
        <v>12.99</v>
      </c>
      <c r="B339" s="13">
        <v>676</v>
      </c>
    </row>
    <row r="340" spans="1:2">
      <c r="A340" s="20">
        <v>13</v>
      </c>
      <c r="B340" s="13">
        <v>675</v>
      </c>
    </row>
    <row r="341" spans="1:2">
      <c r="A341" s="20">
        <v>13.01</v>
      </c>
      <c r="B341" s="13">
        <v>674</v>
      </c>
    </row>
    <row r="342" spans="1:2">
      <c r="A342" s="20">
        <v>13.02</v>
      </c>
      <c r="B342" s="13">
        <v>672</v>
      </c>
    </row>
    <row r="343" spans="1:2">
      <c r="A343" s="20">
        <v>13.03</v>
      </c>
      <c r="B343" s="13">
        <v>671</v>
      </c>
    </row>
    <row r="344" spans="1:2">
      <c r="A344" s="20">
        <v>13.04</v>
      </c>
      <c r="B344" s="13">
        <v>670</v>
      </c>
    </row>
    <row r="345" spans="1:2">
      <c r="A345" s="20">
        <v>13.05</v>
      </c>
      <c r="B345" s="13">
        <v>669</v>
      </c>
    </row>
    <row r="346" spans="1:2">
      <c r="A346" s="20">
        <v>13.06</v>
      </c>
      <c r="B346" s="13">
        <v>668</v>
      </c>
    </row>
    <row r="347" spans="1:2">
      <c r="A347" s="20">
        <v>13.07</v>
      </c>
      <c r="B347" s="13">
        <v>667</v>
      </c>
    </row>
    <row r="348" spans="1:2">
      <c r="A348" s="20">
        <v>13.08</v>
      </c>
      <c r="B348" s="13">
        <v>666</v>
      </c>
    </row>
    <row r="349" spans="1:2">
      <c r="A349" s="20">
        <v>13.09</v>
      </c>
      <c r="B349" s="13">
        <v>664</v>
      </c>
    </row>
    <row r="350" spans="1:2">
      <c r="A350" s="20">
        <v>13.1</v>
      </c>
      <c r="B350" s="13">
        <v>663</v>
      </c>
    </row>
    <row r="351" spans="1:2">
      <c r="A351" s="20">
        <v>13.11</v>
      </c>
      <c r="B351" s="13">
        <v>662</v>
      </c>
    </row>
    <row r="352" spans="1:2">
      <c r="A352" s="20">
        <v>13.12</v>
      </c>
      <c r="B352" s="13">
        <v>661</v>
      </c>
    </row>
    <row r="353" spans="1:2">
      <c r="A353" s="20">
        <v>13.13</v>
      </c>
      <c r="B353" s="13">
        <v>660</v>
      </c>
    </row>
    <row r="354" spans="1:2">
      <c r="A354" s="20">
        <v>13.14</v>
      </c>
      <c r="B354" s="13">
        <v>659</v>
      </c>
    </row>
    <row r="355" spans="1:2">
      <c r="A355" s="20">
        <v>13.15</v>
      </c>
      <c r="B355" s="13">
        <v>658</v>
      </c>
    </row>
    <row r="356" spans="1:2">
      <c r="A356" s="20">
        <v>13.16</v>
      </c>
      <c r="B356" s="13">
        <v>657</v>
      </c>
    </row>
    <row r="357" spans="1:2">
      <c r="A357" s="20">
        <v>13.17</v>
      </c>
      <c r="B357" s="13">
        <v>656</v>
      </c>
    </row>
    <row r="358" spans="1:2">
      <c r="A358" s="20">
        <v>13.18</v>
      </c>
      <c r="B358" s="13">
        <v>654</v>
      </c>
    </row>
    <row r="359" spans="1:2">
      <c r="A359" s="20">
        <v>13.19</v>
      </c>
      <c r="B359" s="13">
        <v>653</v>
      </c>
    </row>
    <row r="360" spans="1:2">
      <c r="A360" s="20">
        <v>13.2</v>
      </c>
      <c r="B360" s="13">
        <v>652</v>
      </c>
    </row>
    <row r="361" spans="1:2">
      <c r="A361" s="20">
        <v>13.21</v>
      </c>
      <c r="B361" s="13">
        <v>651</v>
      </c>
    </row>
    <row r="362" spans="1:2">
      <c r="A362" s="20">
        <v>13.22</v>
      </c>
      <c r="B362" s="13">
        <v>650</v>
      </c>
    </row>
    <row r="363" spans="1:2">
      <c r="A363" s="20">
        <v>13.23</v>
      </c>
      <c r="B363" s="13">
        <v>649</v>
      </c>
    </row>
    <row r="364" spans="1:2">
      <c r="A364" s="20">
        <v>13.24</v>
      </c>
      <c r="B364" s="13">
        <v>648</v>
      </c>
    </row>
    <row r="365" spans="1:2">
      <c r="A365" s="20">
        <v>13.25</v>
      </c>
      <c r="B365" s="13">
        <v>647</v>
      </c>
    </row>
    <row r="366" spans="1:2">
      <c r="A366" s="20">
        <v>13.26</v>
      </c>
      <c r="B366" s="13">
        <v>646</v>
      </c>
    </row>
    <row r="367" spans="1:2">
      <c r="A367" s="20">
        <v>13.27</v>
      </c>
      <c r="B367" s="13">
        <v>645</v>
      </c>
    </row>
    <row r="368" spans="1:2">
      <c r="A368" s="20">
        <v>13.28</v>
      </c>
      <c r="B368" s="13">
        <v>643</v>
      </c>
    </row>
    <row r="369" spans="1:2">
      <c r="A369" s="20">
        <v>13.29</v>
      </c>
      <c r="B369" s="13">
        <v>642</v>
      </c>
    </row>
    <row r="370" spans="1:2">
      <c r="A370" s="20">
        <v>13.3</v>
      </c>
      <c r="B370" s="13">
        <v>641</v>
      </c>
    </row>
    <row r="371" spans="1:2">
      <c r="A371" s="20">
        <v>13.31</v>
      </c>
      <c r="B371" s="13">
        <v>640</v>
      </c>
    </row>
    <row r="372" spans="1:2">
      <c r="A372" s="20">
        <v>13.32</v>
      </c>
      <c r="B372" s="13">
        <v>639</v>
      </c>
    </row>
    <row r="373" spans="1:2">
      <c r="A373" s="20">
        <v>13.33</v>
      </c>
      <c r="B373" s="13">
        <v>638</v>
      </c>
    </row>
    <row r="374" spans="1:2">
      <c r="A374" s="20">
        <v>13.34</v>
      </c>
      <c r="B374" s="13">
        <v>637</v>
      </c>
    </row>
    <row r="375" spans="1:2">
      <c r="A375" s="20">
        <v>13.35</v>
      </c>
      <c r="B375" s="13">
        <v>636</v>
      </c>
    </row>
    <row r="376" spans="1:2">
      <c r="A376" s="20">
        <v>13.36</v>
      </c>
      <c r="B376" s="13">
        <v>635</v>
      </c>
    </row>
    <row r="377" spans="1:2">
      <c r="A377" s="20">
        <v>13.37</v>
      </c>
      <c r="B377" s="13">
        <v>633</v>
      </c>
    </row>
    <row r="378" spans="1:2">
      <c r="A378" s="20">
        <v>13.38</v>
      </c>
      <c r="B378" s="13">
        <v>632</v>
      </c>
    </row>
    <row r="379" spans="1:2">
      <c r="A379" s="20">
        <v>13.39</v>
      </c>
      <c r="B379" s="13">
        <v>631</v>
      </c>
    </row>
    <row r="380" spans="1:2">
      <c r="A380" s="20">
        <v>13.4</v>
      </c>
      <c r="B380" s="13">
        <v>630</v>
      </c>
    </row>
    <row r="381" spans="1:2">
      <c r="A381" s="20">
        <v>13.41</v>
      </c>
      <c r="B381" s="13">
        <v>629</v>
      </c>
    </row>
    <row r="382" spans="1:2">
      <c r="A382" s="20">
        <v>13.42</v>
      </c>
      <c r="B382" s="13">
        <v>628</v>
      </c>
    </row>
    <row r="383" spans="1:2">
      <c r="A383" s="20">
        <v>13.43</v>
      </c>
      <c r="B383" s="13">
        <v>627</v>
      </c>
    </row>
    <row r="384" spans="1:2">
      <c r="A384" s="20">
        <v>13.44</v>
      </c>
      <c r="B384" s="13">
        <v>626</v>
      </c>
    </row>
    <row r="385" spans="1:2">
      <c r="A385" s="20">
        <v>13.45</v>
      </c>
      <c r="B385" s="13">
        <v>625</v>
      </c>
    </row>
    <row r="386" spans="1:2">
      <c r="A386" s="20">
        <v>13.46</v>
      </c>
      <c r="B386" s="13">
        <v>624</v>
      </c>
    </row>
    <row r="387" spans="1:2">
      <c r="A387" s="20">
        <v>13.47</v>
      </c>
      <c r="B387" s="13">
        <v>623</v>
      </c>
    </row>
    <row r="388" spans="1:2">
      <c r="A388" s="20">
        <v>13.48</v>
      </c>
      <c r="B388" s="13">
        <v>622</v>
      </c>
    </row>
    <row r="389" spans="1:2">
      <c r="A389" s="20">
        <v>13.49</v>
      </c>
      <c r="B389" s="13">
        <v>621</v>
      </c>
    </row>
    <row r="390" spans="1:2">
      <c r="A390" s="20">
        <v>13.5</v>
      </c>
      <c r="B390" s="13">
        <v>620</v>
      </c>
    </row>
    <row r="391" spans="1:2">
      <c r="A391" s="20">
        <v>13.51</v>
      </c>
      <c r="B391" s="13">
        <v>618</v>
      </c>
    </row>
    <row r="392" spans="1:2">
      <c r="A392" s="20">
        <v>13.52</v>
      </c>
      <c r="B392" s="13">
        <v>617</v>
      </c>
    </row>
    <row r="393" spans="1:2">
      <c r="A393" s="20">
        <v>13.53</v>
      </c>
      <c r="B393" s="13">
        <v>616</v>
      </c>
    </row>
    <row r="394" spans="1:2">
      <c r="A394" s="20">
        <v>13.54</v>
      </c>
      <c r="B394" s="13">
        <v>615</v>
      </c>
    </row>
    <row r="395" spans="1:2">
      <c r="A395" s="20">
        <v>13.55</v>
      </c>
      <c r="B395" s="13">
        <v>614</v>
      </c>
    </row>
    <row r="396" spans="1:2">
      <c r="A396" s="20">
        <v>13.56</v>
      </c>
      <c r="B396" s="13">
        <v>613</v>
      </c>
    </row>
    <row r="397" spans="1:2">
      <c r="A397" s="20">
        <v>13.57</v>
      </c>
      <c r="B397" s="13">
        <v>612</v>
      </c>
    </row>
    <row r="398" spans="1:2">
      <c r="A398" s="20">
        <v>13.58</v>
      </c>
      <c r="B398" s="13">
        <v>611</v>
      </c>
    </row>
    <row r="399" spans="1:2">
      <c r="A399" s="20">
        <v>13.59</v>
      </c>
      <c r="B399" s="13">
        <v>610</v>
      </c>
    </row>
    <row r="400" spans="1:2">
      <c r="A400" s="20">
        <v>13.6</v>
      </c>
      <c r="B400" s="13">
        <v>609</v>
      </c>
    </row>
    <row r="401" spans="1:2">
      <c r="A401" s="20">
        <v>13.61</v>
      </c>
      <c r="B401" s="13">
        <v>608</v>
      </c>
    </row>
    <row r="402" spans="1:2">
      <c r="A402" s="20">
        <v>13.62</v>
      </c>
      <c r="B402" s="13">
        <v>607</v>
      </c>
    </row>
    <row r="403" spans="1:2">
      <c r="A403" s="20">
        <v>13.63</v>
      </c>
      <c r="B403" s="13">
        <v>606</v>
      </c>
    </row>
    <row r="404" spans="1:2">
      <c r="A404" s="20">
        <v>13.64</v>
      </c>
      <c r="B404" s="13">
        <v>605</v>
      </c>
    </row>
    <row r="405" spans="1:2">
      <c r="A405" s="20">
        <v>13.65</v>
      </c>
      <c r="B405" s="13">
        <v>604</v>
      </c>
    </row>
    <row r="406" spans="1:2">
      <c r="A406" s="20">
        <v>13.66</v>
      </c>
      <c r="B406" s="13">
        <v>603</v>
      </c>
    </row>
    <row r="407" spans="1:2">
      <c r="A407" s="20">
        <v>13.67</v>
      </c>
      <c r="B407" s="13">
        <v>602</v>
      </c>
    </row>
    <row r="408" spans="1:2">
      <c r="A408" s="20">
        <v>13.68</v>
      </c>
      <c r="B408" s="13">
        <v>601</v>
      </c>
    </row>
    <row r="409" spans="1:2">
      <c r="A409" s="20">
        <v>13.69</v>
      </c>
      <c r="B409" s="13">
        <v>600</v>
      </c>
    </row>
    <row r="410" spans="1:2">
      <c r="A410" s="20">
        <v>13.7</v>
      </c>
      <c r="B410" s="13">
        <v>599</v>
      </c>
    </row>
    <row r="411" spans="1:2">
      <c r="A411" s="20">
        <v>13.71</v>
      </c>
      <c r="B411" s="13">
        <v>598</v>
      </c>
    </row>
    <row r="412" spans="1:2">
      <c r="A412" s="20">
        <v>13.72</v>
      </c>
      <c r="B412" s="13">
        <v>597</v>
      </c>
    </row>
    <row r="413" spans="1:2">
      <c r="A413" s="20">
        <v>13.73</v>
      </c>
      <c r="B413" s="13">
        <v>595</v>
      </c>
    </row>
    <row r="414" spans="1:2">
      <c r="A414" s="20">
        <v>13.74</v>
      </c>
      <c r="B414" s="13">
        <v>594</v>
      </c>
    </row>
    <row r="415" spans="1:2">
      <c r="A415" s="20">
        <v>13.75</v>
      </c>
      <c r="B415" s="13">
        <v>593</v>
      </c>
    </row>
    <row r="416" spans="1:2">
      <c r="A416" s="20">
        <v>13.76</v>
      </c>
      <c r="B416" s="13">
        <v>592</v>
      </c>
    </row>
    <row r="417" spans="1:2">
      <c r="A417" s="20">
        <v>13.77</v>
      </c>
      <c r="B417" s="13">
        <v>591</v>
      </c>
    </row>
    <row r="418" spans="1:2">
      <c r="A418" s="20">
        <v>13.78</v>
      </c>
      <c r="B418" s="13">
        <v>590</v>
      </c>
    </row>
    <row r="419" spans="1:2">
      <c r="A419" s="20">
        <v>13.79</v>
      </c>
      <c r="B419" s="13">
        <v>589</v>
      </c>
    </row>
    <row r="420" spans="1:2">
      <c r="A420" s="20">
        <v>13.8</v>
      </c>
      <c r="B420" s="13">
        <v>588</v>
      </c>
    </row>
    <row r="421" spans="1:2">
      <c r="A421" s="20">
        <v>13.81</v>
      </c>
      <c r="B421" s="13">
        <v>587</v>
      </c>
    </row>
    <row r="422" spans="1:2">
      <c r="A422" s="20">
        <v>13.82</v>
      </c>
      <c r="B422" s="13">
        <v>586</v>
      </c>
    </row>
    <row r="423" spans="1:2">
      <c r="A423" s="20">
        <v>13.83</v>
      </c>
      <c r="B423" s="13">
        <v>585</v>
      </c>
    </row>
    <row r="424" spans="1:2">
      <c r="A424" s="20">
        <v>13.84</v>
      </c>
      <c r="B424" s="13">
        <v>584</v>
      </c>
    </row>
    <row r="425" spans="1:2">
      <c r="A425" s="20">
        <v>13.85</v>
      </c>
      <c r="B425" s="13">
        <v>583</v>
      </c>
    </row>
    <row r="426" spans="1:2">
      <c r="A426" s="20">
        <v>13.86</v>
      </c>
      <c r="B426" s="13">
        <v>582</v>
      </c>
    </row>
    <row r="427" spans="1:2">
      <c r="A427" s="20">
        <v>13.87</v>
      </c>
      <c r="B427" s="13">
        <v>581</v>
      </c>
    </row>
    <row r="428" spans="1:2">
      <c r="A428" s="20">
        <v>13.88</v>
      </c>
      <c r="B428" s="13">
        <v>580</v>
      </c>
    </row>
    <row r="429" spans="1:2">
      <c r="A429" s="20">
        <v>13.89</v>
      </c>
      <c r="B429" s="13">
        <v>579</v>
      </c>
    </row>
    <row r="430" spans="1:2">
      <c r="A430" s="20">
        <v>13.9</v>
      </c>
      <c r="B430" s="13">
        <v>578</v>
      </c>
    </row>
    <row r="431" spans="1:2">
      <c r="A431" s="20">
        <v>13.91</v>
      </c>
      <c r="B431" s="13">
        <v>577</v>
      </c>
    </row>
    <row r="432" spans="1:2">
      <c r="A432" s="20">
        <v>13.92</v>
      </c>
      <c r="B432" s="13">
        <v>576</v>
      </c>
    </row>
    <row r="433" spans="1:2">
      <c r="A433" s="20">
        <v>13.93</v>
      </c>
      <c r="B433" s="13">
        <v>575</v>
      </c>
    </row>
    <row r="434" spans="1:2">
      <c r="A434" s="20">
        <v>13.94</v>
      </c>
      <c r="B434" s="13">
        <v>574</v>
      </c>
    </row>
    <row r="435" spans="1:2">
      <c r="A435" s="20">
        <v>13.95</v>
      </c>
      <c r="B435" s="13">
        <v>573</v>
      </c>
    </row>
    <row r="436" spans="1:2">
      <c r="A436" s="20">
        <v>13.96</v>
      </c>
      <c r="B436" s="13">
        <v>572</v>
      </c>
    </row>
    <row r="437" spans="1:2">
      <c r="A437" s="20">
        <v>13.97</v>
      </c>
      <c r="B437" s="13">
        <v>571</v>
      </c>
    </row>
    <row r="438" spans="1:2">
      <c r="A438" s="20">
        <v>13.98</v>
      </c>
      <c r="B438" s="13">
        <v>570</v>
      </c>
    </row>
    <row r="439" spans="1:2">
      <c r="A439" s="20">
        <v>13.99</v>
      </c>
      <c r="B439" s="13">
        <v>569</v>
      </c>
    </row>
    <row r="440" spans="1:2">
      <c r="A440" s="20">
        <v>14</v>
      </c>
      <c r="B440" s="13">
        <v>568</v>
      </c>
    </row>
    <row r="441" spans="1:2">
      <c r="A441" s="20">
        <v>14.01</v>
      </c>
      <c r="B441" s="13">
        <v>567</v>
      </c>
    </row>
    <row r="442" spans="1:2">
      <c r="A442" s="20">
        <v>14.02</v>
      </c>
      <c r="B442" s="13">
        <v>566</v>
      </c>
    </row>
    <row r="443" spans="1:2">
      <c r="A443" s="20">
        <v>14.03</v>
      </c>
      <c r="B443" s="13">
        <v>565</v>
      </c>
    </row>
    <row r="444" spans="1:2">
      <c r="A444" s="20">
        <v>14.04</v>
      </c>
      <c r="B444" s="13">
        <v>564</v>
      </c>
    </row>
    <row r="445" spans="1:2">
      <c r="A445" s="20">
        <v>14.05</v>
      </c>
      <c r="B445" s="13">
        <v>563</v>
      </c>
    </row>
    <row r="446" spans="1:2">
      <c r="A446" s="20">
        <v>14.06</v>
      </c>
      <c r="B446" s="13">
        <v>562</v>
      </c>
    </row>
    <row r="447" spans="1:2">
      <c r="A447" s="20">
        <v>14.07</v>
      </c>
      <c r="B447" s="13">
        <v>561</v>
      </c>
    </row>
    <row r="448" spans="1:2">
      <c r="A448" s="20">
        <v>14.08</v>
      </c>
      <c r="B448" s="13">
        <v>560</v>
      </c>
    </row>
    <row r="449" spans="1:2">
      <c r="A449" s="20">
        <v>14.09</v>
      </c>
      <c r="B449" s="13">
        <v>559</v>
      </c>
    </row>
    <row r="450" spans="1:2">
      <c r="A450" s="20">
        <v>14.1</v>
      </c>
      <c r="B450" s="13">
        <v>558</v>
      </c>
    </row>
    <row r="451" spans="1:2">
      <c r="A451" s="20">
        <v>14.11</v>
      </c>
      <c r="B451" s="13">
        <v>557</v>
      </c>
    </row>
    <row r="452" spans="1:2">
      <c r="A452" s="20">
        <v>14.12</v>
      </c>
      <c r="B452" s="13">
        <v>556</v>
      </c>
    </row>
    <row r="453" spans="1:2">
      <c r="A453" s="20">
        <v>14.13</v>
      </c>
      <c r="B453" s="13">
        <v>556</v>
      </c>
    </row>
    <row r="454" spans="1:2">
      <c r="A454" s="20">
        <v>14.14</v>
      </c>
      <c r="B454" s="13">
        <v>555</v>
      </c>
    </row>
    <row r="455" spans="1:2">
      <c r="A455" s="20">
        <v>14.15</v>
      </c>
      <c r="B455" s="13">
        <v>554</v>
      </c>
    </row>
    <row r="456" spans="1:2">
      <c r="A456" s="20">
        <v>14.16</v>
      </c>
      <c r="B456" s="13">
        <v>553</v>
      </c>
    </row>
    <row r="457" spans="1:2">
      <c r="A457" s="20">
        <v>14.17</v>
      </c>
      <c r="B457" s="13">
        <v>552</v>
      </c>
    </row>
    <row r="458" spans="1:2">
      <c r="A458" s="20">
        <v>14.18</v>
      </c>
      <c r="B458" s="13">
        <v>551</v>
      </c>
    </row>
    <row r="459" spans="1:2">
      <c r="A459" s="20">
        <v>14.19</v>
      </c>
      <c r="B459" s="13">
        <v>550</v>
      </c>
    </row>
    <row r="460" spans="1:2">
      <c r="A460" s="20">
        <v>14.2</v>
      </c>
      <c r="B460" s="13">
        <v>549</v>
      </c>
    </row>
    <row r="461" spans="1:2">
      <c r="A461" s="20">
        <v>14.21</v>
      </c>
      <c r="B461" s="13">
        <v>548</v>
      </c>
    </row>
    <row r="462" spans="1:2">
      <c r="A462" s="20">
        <v>14.22</v>
      </c>
      <c r="B462" s="13">
        <v>547</v>
      </c>
    </row>
    <row r="463" spans="1:2">
      <c r="A463" s="20">
        <v>14.23</v>
      </c>
      <c r="B463" s="13">
        <v>546</v>
      </c>
    </row>
    <row r="464" spans="1:2">
      <c r="A464" s="20">
        <v>14.24</v>
      </c>
      <c r="B464" s="13">
        <v>545</v>
      </c>
    </row>
    <row r="465" spans="1:2">
      <c r="A465" s="20">
        <v>14.25</v>
      </c>
      <c r="B465" s="13">
        <v>544</v>
      </c>
    </row>
    <row r="466" spans="1:2">
      <c r="A466" s="20">
        <v>14.26</v>
      </c>
      <c r="B466" s="13">
        <v>543</v>
      </c>
    </row>
    <row r="467" spans="1:2">
      <c r="A467" s="20">
        <v>14.27</v>
      </c>
      <c r="B467" s="13">
        <v>542</v>
      </c>
    </row>
    <row r="468" spans="1:2">
      <c r="A468" s="20">
        <v>14.28</v>
      </c>
      <c r="B468" s="13">
        <v>541</v>
      </c>
    </row>
    <row r="469" spans="1:2">
      <c r="A469" s="20">
        <v>14.29</v>
      </c>
      <c r="B469" s="13">
        <v>540</v>
      </c>
    </row>
    <row r="470" spans="1:2">
      <c r="A470" s="20">
        <v>14.3</v>
      </c>
      <c r="B470" s="13">
        <v>539</v>
      </c>
    </row>
    <row r="471" spans="1:2">
      <c r="A471" s="20">
        <v>14.31</v>
      </c>
      <c r="B471" s="13">
        <v>538</v>
      </c>
    </row>
    <row r="472" spans="1:2">
      <c r="A472" s="20">
        <v>14.32</v>
      </c>
      <c r="B472" s="13">
        <v>537</v>
      </c>
    </row>
    <row r="473" spans="1:2">
      <c r="A473" s="20">
        <v>14.33</v>
      </c>
      <c r="B473" s="13">
        <v>536</v>
      </c>
    </row>
    <row r="474" spans="1:2">
      <c r="A474" s="20">
        <v>14.34</v>
      </c>
      <c r="B474" s="13">
        <v>535</v>
      </c>
    </row>
    <row r="475" spans="1:2">
      <c r="A475" s="20">
        <v>14.35</v>
      </c>
      <c r="B475" s="13">
        <v>534</v>
      </c>
    </row>
    <row r="476" spans="1:2">
      <c r="A476" s="20">
        <v>14.36</v>
      </c>
      <c r="B476" s="13">
        <v>534</v>
      </c>
    </row>
    <row r="477" spans="1:2">
      <c r="A477" s="20">
        <v>14.37</v>
      </c>
      <c r="B477" s="13">
        <v>533</v>
      </c>
    </row>
    <row r="478" spans="1:2">
      <c r="A478" s="20">
        <v>14.38</v>
      </c>
      <c r="B478" s="13">
        <v>532</v>
      </c>
    </row>
    <row r="479" spans="1:2">
      <c r="A479" s="20">
        <v>14.39</v>
      </c>
      <c r="B479" s="13">
        <v>531</v>
      </c>
    </row>
    <row r="480" spans="1:2">
      <c r="A480" s="20">
        <v>14.4</v>
      </c>
      <c r="B480" s="13">
        <v>530</v>
      </c>
    </row>
    <row r="481" spans="1:2">
      <c r="A481" s="20">
        <v>14.41</v>
      </c>
      <c r="B481" s="13">
        <v>529</v>
      </c>
    </row>
    <row r="482" spans="1:2">
      <c r="A482" s="20">
        <v>14.42</v>
      </c>
      <c r="B482" s="13">
        <v>528</v>
      </c>
    </row>
    <row r="483" spans="1:2">
      <c r="A483" s="20">
        <v>14.43</v>
      </c>
      <c r="B483" s="13">
        <v>527</v>
      </c>
    </row>
    <row r="484" spans="1:2">
      <c r="A484" s="20">
        <v>14.44</v>
      </c>
      <c r="B484" s="13">
        <v>526</v>
      </c>
    </row>
    <row r="485" spans="1:2">
      <c r="A485" s="20">
        <v>14.45</v>
      </c>
      <c r="B485" s="13">
        <v>525</v>
      </c>
    </row>
    <row r="486" spans="1:2">
      <c r="A486" s="20">
        <v>14.46</v>
      </c>
      <c r="B486" s="13">
        <v>524</v>
      </c>
    </row>
    <row r="487" spans="1:2">
      <c r="A487" s="20">
        <v>14.47</v>
      </c>
      <c r="B487" s="13">
        <v>523</v>
      </c>
    </row>
    <row r="488" spans="1:2">
      <c r="A488" s="20">
        <v>14.48</v>
      </c>
      <c r="B488" s="13">
        <v>522</v>
      </c>
    </row>
    <row r="489" spans="1:2">
      <c r="A489" s="20">
        <v>14.49</v>
      </c>
      <c r="B489" s="13">
        <v>521</v>
      </c>
    </row>
    <row r="490" spans="1:2">
      <c r="A490" s="20">
        <v>14.5</v>
      </c>
      <c r="B490" s="13">
        <v>521</v>
      </c>
    </row>
    <row r="491" spans="1:2">
      <c r="A491" s="20">
        <v>14.51</v>
      </c>
      <c r="B491" s="13">
        <v>520</v>
      </c>
    </row>
    <row r="492" spans="1:2">
      <c r="A492" s="20">
        <v>14.52</v>
      </c>
      <c r="B492" s="13">
        <v>519</v>
      </c>
    </row>
    <row r="493" spans="1:2">
      <c r="A493" s="20">
        <v>14.53</v>
      </c>
      <c r="B493" s="13">
        <v>518</v>
      </c>
    </row>
    <row r="494" spans="1:2">
      <c r="A494" s="20">
        <v>14.54</v>
      </c>
      <c r="B494" s="13">
        <v>517</v>
      </c>
    </row>
    <row r="495" spans="1:2">
      <c r="A495" s="20">
        <v>14.55</v>
      </c>
      <c r="B495" s="13">
        <v>516</v>
      </c>
    </row>
    <row r="496" spans="1:2">
      <c r="A496" s="20">
        <v>14.56</v>
      </c>
      <c r="B496" s="13">
        <v>515</v>
      </c>
    </row>
    <row r="497" spans="1:2">
      <c r="A497" s="20">
        <v>14.57</v>
      </c>
      <c r="B497" s="13">
        <v>514</v>
      </c>
    </row>
    <row r="498" spans="1:2">
      <c r="A498" s="20">
        <v>14.58</v>
      </c>
      <c r="B498" s="13">
        <v>513</v>
      </c>
    </row>
    <row r="499" spans="1:2">
      <c r="A499" s="20">
        <v>14.59</v>
      </c>
      <c r="B499" s="13">
        <v>512</v>
      </c>
    </row>
    <row r="500" spans="1:2">
      <c r="A500" s="20">
        <v>14.6</v>
      </c>
      <c r="B500" s="13">
        <v>511</v>
      </c>
    </row>
    <row r="501" spans="1:2">
      <c r="A501" s="20">
        <v>14.61</v>
      </c>
      <c r="B501" s="13">
        <v>510</v>
      </c>
    </row>
    <row r="502" spans="1:2">
      <c r="A502" s="20">
        <v>14.62</v>
      </c>
      <c r="B502" s="13">
        <v>510</v>
      </c>
    </row>
    <row r="503" spans="1:2">
      <c r="A503" s="20">
        <v>14.63</v>
      </c>
      <c r="B503" s="13">
        <v>509</v>
      </c>
    </row>
    <row r="504" spans="1:2">
      <c r="A504" s="20">
        <v>14.64</v>
      </c>
      <c r="B504" s="13">
        <v>508</v>
      </c>
    </row>
    <row r="505" spans="1:2">
      <c r="A505" s="20">
        <v>14.65</v>
      </c>
      <c r="B505" s="13">
        <v>507</v>
      </c>
    </row>
    <row r="506" spans="1:2">
      <c r="A506" s="20">
        <v>14.66</v>
      </c>
      <c r="B506" s="13">
        <v>506</v>
      </c>
    </row>
    <row r="507" spans="1:2">
      <c r="A507" s="20">
        <v>14.67</v>
      </c>
      <c r="B507" s="13">
        <v>505</v>
      </c>
    </row>
    <row r="508" spans="1:2">
      <c r="A508" s="20">
        <v>14.68</v>
      </c>
      <c r="B508" s="13">
        <v>504</v>
      </c>
    </row>
    <row r="509" spans="1:2">
      <c r="A509" s="20">
        <v>14.69</v>
      </c>
      <c r="B509" s="13">
        <v>503</v>
      </c>
    </row>
    <row r="510" spans="1:2">
      <c r="A510" s="20">
        <v>14.7</v>
      </c>
      <c r="B510" s="13">
        <v>502</v>
      </c>
    </row>
    <row r="511" spans="1:2">
      <c r="A511" s="20">
        <v>14.71</v>
      </c>
      <c r="B511" s="13">
        <v>501</v>
      </c>
    </row>
    <row r="512" spans="1:2">
      <c r="A512" s="20">
        <v>14.72</v>
      </c>
      <c r="B512" s="13">
        <v>501</v>
      </c>
    </row>
    <row r="513" spans="1:2">
      <c r="A513" s="20">
        <v>14.73</v>
      </c>
      <c r="B513" s="13">
        <v>500</v>
      </c>
    </row>
    <row r="514" spans="1:2">
      <c r="A514" s="20">
        <v>14.74</v>
      </c>
      <c r="B514" s="13">
        <v>499</v>
      </c>
    </row>
    <row r="515" spans="1:2">
      <c r="A515" s="20">
        <v>14.75</v>
      </c>
      <c r="B515" s="13">
        <v>498</v>
      </c>
    </row>
    <row r="516" spans="1:2">
      <c r="A516" s="20">
        <v>14.76</v>
      </c>
      <c r="B516" s="13">
        <v>497</v>
      </c>
    </row>
    <row r="517" spans="1:2">
      <c r="A517" s="20">
        <v>14.77</v>
      </c>
      <c r="B517" s="13">
        <v>496</v>
      </c>
    </row>
    <row r="518" spans="1:2">
      <c r="A518" s="20">
        <v>14.78</v>
      </c>
      <c r="B518" s="13">
        <v>495</v>
      </c>
    </row>
    <row r="519" spans="1:2">
      <c r="A519" s="20">
        <v>14.79</v>
      </c>
      <c r="B519" s="13">
        <v>494</v>
      </c>
    </row>
    <row r="520" spans="1:2">
      <c r="A520" s="20">
        <v>14.8</v>
      </c>
      <c r="B520" s="13">
        <v>493</v>
      </c>
    </row>
    <row r="521" spans="1:2">
      <c r="A521" s="20">
        <v>14.81</v>
      </c>
      <c r="B521" s="13">
        <v>493</v>
      </c>
    </row>
    <row r="522" spans="1:2">
      <c r="A522" s="20">
        <v>14.82</v>
      </c>
      <c r="B522" s="13">
        <v>492</v>
      </c>
    </row>
    <row r="523" spans="1:2">
      <c r="A523" s="20">
        <v>14.83</v>
      </c>
      <c r="B523" s="13">
        <v>491</v>
      </c>
    </row>
    <row r="524" spans="1:2">
      <c r="A524" s="20">
        <v>14.84</v>
      </c>
      <c r="B524" s="13">
        <v>490</v>
      </c>
    </row>
    <row r="525" spans="1:2">
      <c r="A525" s="20">
        <v>14.85</v>
      </c>
      <c r="B525" s="13">
        <v>489</v>
      </c>
    </row>
    <row r="526" spans="1:2">
      <c r="A526" s="20">
        <v>14.86</v>
      </c>
      <c r="B526" s="13">
        <v>488</v>
      </c>
    </row>
    <row r="527" spans="1:2">
      <c r="A527" s="20">
        <v>14.87</v>
      </c>
      <c r="B527" s="13">
        <v>487</v>
      </c>
    </row>
    <row r="528" spans="1:2">
      <c r="A528" s="20">
        <v>14.88</v>
      </c>
      <c r="B528" s="13">
        <v>486</v>
      </c>
    </row>
    <row r="529" spans="1:2">
      <c r="A529" s="20">
        <v>14.89</v>
      </c>
      <c r="B529" s="13">
        <v>486</v>
      </c>
    </row>
    <row r="530" spans="1:2">
      <c r="A530" s="20">
        <v>14.9</v>
      </c>
      <c r="B530" s="13">
        <v>485</v>
      </c>
    </row>
    <row r="531" spans="1:2">
      <c r="A531" s="20">
        <v>14.91</v>
      </c>
      <c r="B531" s="13">
        <v>484</v>
      </c>
    </row>
    <row r="532" spans="1:2">
      <c r="A532" s="20">
        <v>14.92</v>
      </c>
      <c r="B532" s="13">
        <v>483</v>
      </c>
    </row>
    <row r="533" spans="1:2">
      <c r="A533" s="20">
        <v>14.93</v>
      </c>
      <c r="B533" s="13">
        <v>482</v>
      </c>
    </row>
    <row r="534" spans="1:2">
      <c r="A534" s="20">
        <v>14.94</v>
      </c>
      <c r="B534" s="13">
        <v>481</v>
      </c>
    </row>
    <row r="535" spans="1:2">
      <c r="A535" s="20">
        <v>14.95</v>
      </c>
      <c r="B535" s="13">
        <v>480</v>
      </c>
    </row>
    <row r="536" spans="1:2">
      <c r="A536" s="20">
        <v>14.96</v>
      </c>
      <c r="B536" s="13">
        <v>479</v>
      </c>
    </row>
    <row r="537" spans="1:2">
      <c r="A537" s="20">
        <v>14.97</v>
      </c>
      <c r="B537" s="13">
        <v>479</v>
      </c>
    </row>
    <row r="538" spans="1:2">
      <c r="A538" s="20">
        <v>14.98</v>
      </c>
      <c r="B538" s="13">
        <v>478</v>
      </c>
    </row>
    <row r="539" spans="1:2">
      <c r="A539" s="20">
        <v>14.99</v>
      </c>
      <c r="B539" s="13">
        <v>477</v>
      </c>
    </row>
    <row r="540" spans="1:2">
      <c r="A540" s="20">
        <v>15</v>
      </c>
      <c r="B540" s="13">
        <v>476</v>
      </c>
    </row>
    <row r="541" spans="1:2">
      <c r="A541" s="20">
        <v>15.01</v>
      </c>
      <c r="B541" s="13">
        <v>475</v>
      </c>
    </row>
    <row r="542" spans="1:2">
      <c r="A542" s="20">
        <v>15.02</v>
      </c>
      <c r="B542" s="13">
        <v>474</v>
      </c>
    </row>
    <row r="543" spans="1:2">
      <c r="A543" s="20">
        <v>15.03</v>
      </c>
      <c r="B543" s="13">
        <v>473</v>
      </c>
    </row>
    <row r="544" spans="1:2">
      <c r="A544" s="20">
        <v>15.04</v>
      </c>
      <c r="B544" s="13">
        <v>473</v>
      </c>
    </row>
    <row r="545" spans="1:2">
      <c r="A545" s="20">
        <v>15.05</v>
      </c>
      <c r="B545" s="13">
        <v>472</v>
      </c>
    </row>
    <row r="546" spans="1:2">
      <c r="A546" s="20">
        <v>15.06</v>
      </c>
      <c r="B546" s="13">
        <v>471</v>
      </c>
    </row>
    <row r="547" spans="1:2">
      <c r="A547" s="20">
        <v>15.07</v>
      </c>
      <c r="B547" s="13">
        <v>470</v>
      </c>
    </row>
    <row r="548" spans="1:2">
      <c r="A548" s="20">
        <v>15.08</v>
      </c>
      <c r="B548" s="13">
        <v>469</v>
      </c>
    </row>
    <row r="549" spans="1:2">
      <c r="A549" s="20">
        <v>15.09</v>
      </c>
      <c r="B549" s="13">
        <v>468</v>
      </c>
    </row>
    <row r="550" spans="1:2">
      <c r="A550" s="20">
        <v>15.1</v>
      </c>
      <c r="B550" s="13">
        <v>467</v>
      </c>
    </row>
    <row r="551" spans="1:2">
      <c r="A551" s="20">
        <v>15.11</v>
      </c>
      <c r="B551" s="13">
        <v>467</v>
      </c>
    </row>
    <row r="552" spans="1:2">
      <c r="A552" s="20">
        <v>15.12</v>
      </c>
      <c r="B552" s="13">
        <v>466</v>
      </c>
    </row>
    <row r="553" spans="1:2">
      <c r="A553" s="20">
        <v>15.13</v>
      </c>
      <c r="B553" s="13">
        <v>465</v>
      </c>
    </row>
    <row r="554" spans="1:2">
      <c r="A554" s="20">
        <v>15.14</v>
      </c>
      <c r="B554" s="13">
        <v>464</v>
      </c>
    </row>
    <row r="555" spans="1:2">
      <c r="A555" s="20">
        <v>15.15</v>
      </c>
      <c r="B555" s="13">
        <v>463</v>
      </c>
    </row>
    <row r="556" spans="1:2">
      <c r="A556" s="20">
        <v>15.16</v>
      </c>
      <c r="B556" s="13">
        <v>462</v>
      </c>
    </row>
    <row r="557" spans="1:2">
      <c r="A557" s="20">
        <v>15.17</v>
      </c>
      <c r="B557" s="13">
        <v>461</v>
      </c>
    </row>
    <row r="558" spans="1:2">
      <c r="A558" s="20">
        <v>15.18</v>
      </c>
      <c r="B558" s="13">
        <v>461</v>
      </c>
    </row>
    <row r="559" spans="1:2">
      <c r="A559" s="20">
        <v>15.19</v>
      </c>
      <c r="B559" s="13">
        <v>460</v>
      </c>
    </row>
    <row r="560" spans="1:2">
      <c r="A560" s="20">
        <v>15.2</v>
      </c>
      <c r="B560" s="13">
        <v>459</v>
      </c>
    </row>
    <row r="561" spans="1:2">
      <c r="A561" s="20">
        <v>15.21</v>
      </c>
      <c r="B561" s="13">
        <v>458</v>
      </c>
    </row>
    <row r="562" spans="1:2">
      <c r="A562" s="20">
        <v>15.22</v>
      </c>
      <c r="B562" s="13">
        <v>457</v>
      </c>
    </row>
    <row r="563" spans="1:2">
      <c r="A563" s="20">
        <v>15.23</v>
      </c>
      <c r="B563" s="13">
        <v>456</v>
      </c>
    </row>
    <row r="564" spans="1:2">
      <c r="A564" s="20">
        <v>15.24</v>
      </c>
      <c r="B564" s="13">
        <v>456</v>
      </c>
    </row>
    <row r="565" spans="1:2">
      <c r="A565" s="20">
        <v>15.25</v>
      </c>
      <c r="B565" s="13">
        <v>455</v>
      </c>
    </row>
    <row r="566" spans="1:2">
      <c r="A566" s="20">
        <v>15.26</v>
      </c>
      <c r="B566" s="13">
        <v>454</v>
      </c>
    </row>
    <row r="567" spans="1:2">
      <c r="A567" s="20">
        <v>15.27</v>
      </c>
      <c r="B567" s="13">
        <v>453</v>
      </c>
    </row>
    <row r="568" spans="1:2">
      <c r="A568" s="20">
        <v>15.28</v>
      </c>
      <c r="B568" s="13">
        <v>452</v>
      </c>
    </row>
    <row r="569" spans="1:2">
      <c r="A569" s="20">
        <v>15.29</v>
      </c>
      <c r="B569" s="13">
        <v>451</v>
      </c>
    </row>
    <row r="570" spans="1:2">
      <c r="A570" s="20">
        <v>15.3</v>
      </c>
      <c r="B570" s="13">
        <v>451</v>
      </c>
    </row>
    <row r="571" spans="1:2">
      <c r="A571" s="20">
        <v>15.31</v>
      </c>
      <c r="B571" s="13">
        <v>450</v>
      </c>
    </row>
    <row r="572" spans="1:2">
      <c r="A572" s="20">
        <v>15.32</v>
      </c>
      <c r="B572" s="13">
        <v>449</v>
      </c>
    </row>
    <row r="573" spans="1:2">
      <c r="A573" s="20">
        <v>15.33</v>
      </c>
      <c r="B573" s="13">
        <v>448</v>
      </c>
    </row>
    <row r="574" spans="1:2">
      <c r="A574" s="20">
        <v>15.34</v>
      </c>
      <c r="B574" s="13">
        <v>447</v>
      </c>
    </row>
    <row r="575" spans="1:2">
      <c r="A575" s="20">
        <v>15.35</v>
      </c>
      <c r="B575" s="13">
        <v>447</v>
      </c>
    </row>
    <row r="576" spans="1:2">
      <c r="A576" s="20">
        <v>15.36</v>
      </c>
      <c r="B576" s="13">
        <v>446</v>
      </c>
    </row>
    <row r="577" spans="1:2">
      <c r="A577" s="20">
        <v>15.37</v>
      </c>
      <c r="B577" s="13">
        <v>445</v>
      </c>
    </row>
    <row r="578" spans="1:2">
      <c r="A578" s="20">
        <v>15.38</v>
      </c>
      <c r="B578" s="13">
        <v>444</v>
      </c>
    </row>
    <row r="579" spans="1:2">
      <c r="A579" s="20">
        <v>15.39</v>
      </c>
      <c r="B579" s="13">
        <v>443</v>
      </c>
    </row>
    <row r="580" spans="1:2">
      <c r="A580" s="20">
        <v>15.4</v>
      </c>
      <c r="B580" s="13">
        <v>442</v>
      </c>
    </row>
    <row r="581" spans="1:2">
      <c r="A581" s="20">
        <v>15.41</v>
      </c>
      <c r="B581" s="13">
        <v>442</v>
      </c>
    </row>
    <row r="582" spans="1:2">
      <c r="A582" s="20">
        <v>15.42</v>
      </c>
      <c r="B582" s="13">
        <v>441</v>
      </c>
    </row>
    <row r="583" spans="1:2">
      <c r="A583" s="20">
        <v>15.43</v>
      </c>
      <c r="B583" s="13">
        <v>440</v>
      </c>
    </row>
    <row r="584" spans="1:2">
      <c r="A584" s="20">
        <v>15.44</v>
      </c>
      <c r="B584" s="13">
        <v>439</v>
      </c>
    </row>
    <row r="585" spans="1:2">
      <c r="A585" s="20">
        <v>15.45</v>
      </c>
      <c r="B585" s="13">
        <v>438</v>
      </c>
    </row>
    <row r="586" spans="1:2">
      <c r="A586" s="20">
        <v>15.46</v>
      </c>
      <c r="B586" s="13">
        <v>438</v>
      </c>
    </row>
    <row r="587" spans="1:2">
      <c r="A587" s="20">
        <v>15.47</v>
      </c>
      <c r="B587" s="13">
        <v>437</v>
      </c>
    </row>
    <row r="588" spans="1:2">
      <c r="A588" s="20">
        <v>15.48</v>
      </c>
      <c r="B588" s="13">
        <v>436</v>
      </c>
    </row>
    <row r="589" spans="1:2">
      <c r="A589" s="20">
        <v>15.49</v>
      </c>
      <c r="B589" s="13">
        <v>435</v>
      </c>
    </row>
    <row r="590" spans="1:2">
      <c r="A590" s="20">
        <v>15.5</v>
      </c>
      <c r="B590" s="13">
        <v>434</v>
      </c>
    </row>
    <row r="591" spans="1:2">
      <c r="A591" s="20">
        <v>15.51</v>
      </c>
      <c r="B591" s="13">
        <v>433</v>
      </c>
    </row>
    <row r="592" spans="1:2">
      <c r="A592" s="20">
        <v>15.52</v>
      </c>
      <c r="B592" s="13">
        <v>433</v>
      </c>
    </row>
    <row r="593" spans="1:2">
      <c r="A593" s="20">
        <v>15.53</v>
      </c>
      <c r="B593" s="13">
        <v>432</v>
      </c>
    </row>
    <row r="594" spans="1:2">
      <c r="A594" s="20">
        <v>15.54</v>
      </c>
      <c r="B594" s="13">
        <v>431</v>
      </c>
    </row>
    <row r="595" spans="1:2">
      <c r="A595" s="20">
        <v>15.55</v>
      </c>
      <c r="B595" s="13">
        <v>430</v>
      </c>
    </row>
    <row r="596" spans="1:2">
      <c r="A596" s="20">
        <v>15.56</v>
      </c>
      <c r="B596" s="13">
        <v>429</v>
      </c>
    </row>
    <row r="597" spans="1:2">
      <c r="A597" s="20">
        <v>15.57</v>
      </c>
      <c r="B597" s="13">
        <v>429</v>
      </c>
    </row>
    <row r="598" spans="1:2">
      <c r="A598" s="20">
        <v>15.58</v>
      </c>
      <c r="B598" s="13">
        <v>428</v>
      </c>
    </row>
    <row r="599" spans="1:2">
      <c r="A599" s="20">
        <v>15.59</v>
      </c>
      <c r="B599" s="13">
        <v>427</v>
      </c>
    </row>
    <row r="600" spans="1:2">
      <c r="A600" s="20">
        <v>15.6</v>
      </c>
      <c r="B600" s="13">
        <v>426</v>
      </c>
    </row>
    <row r="601" spans="1:2">
      <c r="A601" s="20">
        <v>15.61</v>
      </c>
      <c r="B601" s="13">
        <v>425</v>
      </c>
    </row>
    <row r="602" spans="1:2">
      <c r="A602" s="20">
        <v>15.62</v>
      </c>
      <c r="B602" s="13">
        <v>425</v>
      </c>
    </row>
    <row r="603" spans="1:2">
      <c r="A603" s="20">
        <v>15.63</v>
      </c>
      <c r="B603" s="13">
        <v>424</v>
      </c>
    </row>
    <row r="604" spans="1:2">
      <c r="A604" s="20">
        <v>15.64</v>
      </c>
      <c r="B604" s="13">
        <v>423</v>
      </c>
    </row>
    <row r="605" spans="1:2">
      <c r="A605" s="20">
        <v>15.65</v>
      </c>
      <c r="B605" s="13">
        <v>422</v>
      </c>
    </row>
    <row r="606" spans="1:2">
      <c r="A606" s="20">
        <v>15.66</v>
      </c>
      <c r="B606" s="13">
        <v>422</v>
      </c>
    </row>
    <row r="607" spans="1:2">
      <c r="A607" s="20">
        <v>15.67</v>
      </c>
      <c r="B607" s="13">
        <v>421</v>
      </c>
    </row>
    <row r="608" spans="1:2">
      <c r="A608" s="20">
        <v>15.68</v>
      </c>
      <c r="B608" s="13">
        <v>420</v>
      </c>
    </row>
    <row r="609" spans="1:2">
      <c r="A609" s="20">
        <v>15.69</v>
      </c>
      <c r="B609" s="13">
        <v>419</v>
      </c>
    </row>
    <row r="610" spans="1:2">
      <c r="A610" s="20">
        <v>15.7</v>
      </c>
      <c r="B610" s="13">
        <v>418</v>
      </c>
    </row>
    <row r="611" spans="1:2">
      <c r="A611" s="20">
        <v>15.71</v>
      </c>
      <c r="B611" s="13">
        <v>418</v>
      </c>
    </row>
    <row r="612" spans="1:2">
      <c r="A612" s="20">
        <v>15.72</v>
      </c>
      <c r="B612" s="13">
        <v>417</v>
      </c>
    </row>
    <row r="613" spans="1:2">
      <c r="A613" s="20">
        <v>15.73</v>
      </c>
      <c r="B613" s="13">
        <v>416</v>
      </c>
    </row>
    <row r="614" spans="1:2">
      <c r="A614" s="20">
        <v>15.74</v>
      </c>
      <c r="B614" s="13">
        <v>415</v>
      </c>
    </row>
    <row r="615" spans="1:2">
      <c r="A615" s="20">
        <v>15.75</v>
      </c>
      <c r="B615" s="13">
        <v>414</v>
      </c>
    </row>
    <row r="616" spans="1:2">
      <c r="A616" s="20">
        <v>15.76</v>
      </c>
      <c r="B616" s="13">
        <v>414</v>
      </c>
    </row>
    <row r="617" spans="1:2">
      <c r="A617" s="20">
        <v>15.77</v>
      </c>
      <c r="B617" s="13">
        <v>413</v>
      </c>
    </row>
    <row r="618" spans="1:2">
      <c r="A618" s="20">
        <v>15.78</v>
      </c>
      <c r="B618" s="13">
        <v>412</v>
      </c>
    </row>
    <row r="619" spans="1:2">
      <c r="A619" s="20">
        <v>15.79</v>
      </c>
      <c r="B619" s="13">
        <v>411</v>
      </c>
    </row>
    <row r="620" spans="1:2">
      <c r="A620" s="20">
        <v>15.8</v>
      </c>
      <c r="B620" s="13">
        <v>411</v>
      </c>
    </row>
    <row r="621" spans="1:2">
      <c r="A621" s="20">
        <v>15.81</v>
      </c>
      <c r="B621" s="13">
        <v>410</v>
      </c>
    </row>
    <row r="622" spans="1:2">
      <c r="A622" s="20">
        <v>15.82</v>
      </c>
      <c r="B622" s="13">
        <v>409</v>
      </c>
    </row>
    <row r="623" spans="1:2">
      <c r="A623" s="20">
        <v>15.83</v>
      </c>
      <c r="B623" s="13">
        <v>408</v>
      </c>
    </row>
    <row r="624" spans="1:2">
      <c r="A624" s="20">
        <v>15.84</v>
      </c>
      <c r="B624" s="13">
        <v>407</v>
      </c>
    </row>
    <row r="625" spans="1:2">
      <c r="A625" s="20">
        <v>15.85</v>
      </c>
      <c r="B625" s="13">
        <v>407</v>
      </c>
    </row>
    <row r="626" spans="1:2">
      <c r="A626" s="20">
        <v>15.86</v>
      </c>
      <c r="B626" s="13">
        <v>406</v>
      </c>
    </row>
    <row r="627" spans="1:2">
      <c r="A627" s="20">
        <v>15.87</v>
      </c>
      <c r="B627" s="13">
        <v>405</v>
      </c>
    </row>
    <row r="628" spans="1:2">
      <c r="A628" s="20">
        <v>15.88</v>
      </c>
      <c r="B628" s="13">
        <v>404</v>
      </c>
    </row>
    <row r="629" spans="1:2">
      <c r="A629" s="20">
        <v>15.89</v>
      </c>
      <c r="B629" s="13">
        <v>404</v>
      </c>
    </row>
    <row r="630" spans="1:2">
      <c r="A630" s="20">
        <v>15.9</v>
      </c>
      <c r="B630" s="13">
        <v>403</v>
      </c>
    </row>
    <row r="631" spans="1:2">
      <c r="A631" s="20">
        <v>15.91</v>
      </c>
      <c r="B631" s="13">
        <v>402</v>
      </c>
    </row>
    <row r="632" spans="1:2">
      <c r="A632" s="20">
        <v>15.92</v>
      </c>
      <c r="B632" s="13">
        <v>401</v>
      </c>
    </row>
    <row r="633" spans="1:2">
      <c r="A633" s="20">
        <v>15.93</v>
      </c>
      <c r="B633" s="13">
        <v>401</v>
      </c>
    </row>
    <row r="634" spans="1:2">
      <c r="A634" s="20">
        <v>15.94</v>
      </c>
      <c r="B634" s="13">
        <v>400</v>
      </c>
    </row>
    <row r="635" spans="1:2">
      <c r="A635" s="20">
        <v>15.95</v>
      </c>
      <c r="B635" s="13">
        <v>399</v>
      </c>
    </row>
    <row r="636" spans="1:2">
      <c r="A636" s="20">
        <v>15.96</v>
      </c>
      <c r="B636" s="13">
        <v>398</v>
      </c>
    </row>
    <row r="637" spans="1:2">
      <c r="A637" s="20">
        <v>15.97</v>
      </c>
      <c r="B637" s="13">
        <v>397</v>
      </c>
    </row>
    <row r="638" spans="1:2">
      <c r="A638" s="20">
        <v>15.98</v>
      </c>
      <c r="B638" s="13">
        <v>397</v>
      </c>
    </row>
    <row r="639" spans="1:2">
      <c r="A639" s="20">
        <v>15.99</v>
      </c>
      <c r="B639" s="13">
        <v>396</v>
      </c>
    </row>
    <row r="640" spans="1:2">
      <c r="A640" s="20">
        <v>16</v>
      </c>
      <c r="B640" s="13">
        <v>395</v>
      </c>
    </row>
    <row r="641" spans="1:2">
      <c r="A641" s="20">
        <v>16.010000000000002</v>
      </c>
      <c r="B641" s="13">
        <v>394</v>
      </c>
    </row>
    <row r="642" spans="1:2">
      <c r="A642" s="20">
        <v>16.02</v>
      </c>
      <c r="B642" s="13">
        <v>394</v>
      </c>
    </row>
    <row r="643" spans="1:2">
      <c r="A643" s="20">
        <v>16.03</v>
      </c>
      <c r="B643" s="13">
        <v>393</v>
      </c>
    </row>
    <row r="644" spans="1:2">
      <c r="A644" s="20">
        <v>16.04</v>
      </c>
      <c r="B644" s="13">
        <v>392</v>
      </c>
    </row>
    <row r="645" spans="1:2">
      <c r="A645" s="20">
        <v>16.05</v>
      </c>
      <c r="B645" s="13">
        <v>391</v>
      </c>
    </row>
    <row r="646" spans="1:2">
      <c r="A646" s="20">
        <v>16.059999999999999</v>
      </c>
      <c r="B646" s="13">
        <v>391</v>
      </c>
    </row>
    <row r="647" spans="1:2">
      <c r="A647" s="20">
        <v>16.07</v>
      </c>
      <c r="B647" s="13">
        <v>390</v>
      </c>
    </row>
    <row r="648" spans="1:2">
      <c r="A648" s="20">
        <v>16.079999999999998</v>
      </c>
      <c r="B648" s="13">
        <v>389</v>
      </c>
    </row>
    <row r="649" spans="1:2">
      <c r="A649" s="20">
        <v>16.09</v>
      </c>
      <c r="B649" s="13">
        <v>388</v>
      </c>
    </row>
    <row r="650" spans="1:2">
      <c r="A650" s="20">
        <v>16.100000000000001</v>
      </c>
      <c r="B650" s="13">
        <v>388</v>
      </c>
    </row>
    <row r="651" spans="1:2">
      <c r="A651" s="20">
        <v>16.11</v>
      </c>
      <c r="B651" s="13">
        <v>387</v>
      </c>
    </row>
    <row r="652" spans="1:2">
      <c r="A652" s="20">
        <v>16.12</v>
      </c>
      <c r="B652" s="13">
        <v>386</v>
      </c>
    </row>
    <row r="653" spans="1:2">
      <c r="A653" s="20">
        <v>16.13</v>
      </c>
      <c r="B653" s="13">
        <v>385</v>
      </c>
    </row>
    <row r="654" spans="1:2">
      <c r="A654" s="20">
        <v>16.14</v>
      </c>
      <c r="B654" s="13">
        <v>385</v>
      </c>
    </row>
    <row r="655" spans="1:2">
      <c r="A655" s="20">
        <v>16.149999999999999</v>
      </c>
      <c r="B655" s="13">
        <v>384</v>
      </c>
    </row>
    <row r="656" spans="1:2">
      <c r="A656" s="20">
        <v>16.16</v>
      </c>
      <c r="B656" s="13">
        <v>383</v>
      </c>
    </row>
    <row r="657" spans="1:2">
      <c r="A657" s="20">
        <v>16.170000000000002</v>
      </c>
      <c r="B657" s="13">
        <v>382</v>
      </c>
    </row>
    <row r="658" spans="1:2">
      <c r="A658" s="20">
        <v>16.18</v>
      </c>
      <c r="B658" s="13">
        <v>382</v>
      </c>
    </row>
    <row r="659" spans="1:2">
      <c r="A659" s="20">
        <v>16.190000000000001</v>
      </c>
      <c r="B659" s="13">
        <v>381</v>
      </c>
    </row>
    <row r="660" spans="1:2">
      <c r="A660" s="20">
        <v>16.2</v>
      </c>
      <c r="B660" s="13">
        <v>380</v>
      </c>
    </row>
    <row r="661" spans="1:2">
      <c r="A661" s="20">
        <v>16.21</v>
      </c>
      <c r="B661" s="13">
        <v>380</v>
      </c>
    </row>
    <row r="662" spans="1:2">
      <c r="A662" s="20">
        <v>16.22</v>
      </c>
      <c r="B662" s="13">
        <v>379</v>
      </c>
    </row>
    <row r="663" spans="1:2">
      <c r="A663" s="20">
        <v>16.23</v>
      </c>
      <c r="B663" s="13">
        <v>378</v>
      </c>
    </row>
    <row r="664" spans="1:2">
      <c r="A664" s="20">
        <v>16.239999999999998</v>
      </c>
      <c r="B664" s="13">
        <v>377</v>
      </c>
    </row>
    <row r="665" spans="1:2">
      <c r="A665" s="20">
        <v>16.25</v>
      </c>
      <c r="B665" s="13">
        <v>377</v>
      </c>
    </row>
    <row r="666" spans="1:2">
      <c r="A666" s="20">
        <v>16.260000000000002</v>
      </c>
      <c r="B666" s="13">
        <v>376</v>
      </c>
    </row>
    <row r="667" spans="1:2">
      <c r="A667" s="20">
        <v>16.27</v>
      </c>
      <c r="B667" s="13">
        <v>375</v>
      </c>
    </row>
    <row r="668" spans="1:2">
      <c r="A668" s="20">
        <v>16.28</v>
      </c>
      <c r="B668" s="13">
        <v>374</v>
      </c>
    </row>
    <row r="669" spans="1:2">
      <c r="A669" s="20">
        <v>16.29</v>
      </c>
      <c r="B669" s="13">
        <v>374</v>
      </c>
    </row>
    <row r="670" spans="1:2">
      <c r="A670" s="20">
        <v>16.3</v>
      </c>
      <c r="B670" s="13">
        <v>373</v>
      </c>
    </row>
    <row r="671" spans="1:2">
      <c r="A671" s="20">
        <v>16.309999999999999</v>
      </c>
      <c r="B671" s="13">
        <v>372</v>
      </c>
    </row>
    <row r="672" spans="1:2">
      <c r="A672" s="20">
        <v>16.32</v>
      </c>
      <c r="B672" s="13">
        <v>371</v>
      </c>
    </row>
    <row r="673" spans="1:2">
      <c r="A673" s="20">
        <v>16.329999999999998</v>
      </c>
      <c r="B673" s="13">
        <v>371</v>
      </c>
    </row>
    <row r="674" spans="1:2">
      <c r="A674" s="20">
        <v>16.34</v>
      </c>
      <c r="B674" s="13">
        <v>370</v>
      </c>
    </row>
    <row r="675" spans="1:2">
      <c r="A675" s="20">
        <v>16.350000000000001</v>
      </c>
      <c r="B675" s="13">
        <v>369</v>
      </c>
    </row>
    <row r="676" spans="1:2">
      <c r="A676" s="20">
        <v>16.36</v>
      </c>
      <c r="B676" s="13">
        <v>369</v>
      </c>
    </row>
    <row r="677" spans="1:2">
      <c r="A677" s="20">
        <v>16.37</v>
      </c>
      <c r="B677" s="13">
        <v>368</v>
      </c>
    </row>
    <row r="678" spans="1:2">
      <c r="A678" s="20">
        <v>16.38</v>
      </c>
      <c r="B678" s="13">
        <v>367</v>
      </c>
    </row>
    <row r="679" spans="1:2">
      <c r="A679" s="20">
        <v>16.39</v>
      </c>
      <c r="B679" s="13">
        <v>366</v>
      </c>
    </row>
    <row r="680" spans="1:2">
      <c r="A680" s="20">
        <v>16.399999999999999</v>
      </c>
      <c r="B680" s="13">
        <v>366</v>
      </c>
    </row>
    <row r="681" spans="1:2">
      <c r="A681" s="20">
        <v>16.41</v>
      </c>
      <c r="B681" s="13">
        <v>365</v>
      </c>
    </row>
    <row r="682" spans="1:2">
      <c r="A682" s="20">
        <v>16.420000000000002</v>
      </c>
      <c r="B682" s="13">
        <v>364</v>
      </c>
    </row>
    <row r="683" spans="1:2">
      <c r="A683" s="20">
        <v>16.43</v>
      </c>
      <c r="B683" s="13">
        <v>364</v>
      </c>
    </row>
    <row r="684" spans="1:2">
      <c r="A684" s="20">
        <v>16.440000000000001</v>
      </c>
      <c r="B684" s="13">
        <v>363</v>
      </c>
    </row>
    <row r="685" spans="1:2">
      <c r="A685" s="20">
        <v>16.45</v>
      </c>
      <c r="B685" s="13">
        <v>362</v>
      </c>
    </row>
    <row r="686" spans="1:2">
      <c r="A686" s="20">
        <v>16.46</v>
      </c>
      <c r="B686" s="13">
        <v>361</v>
      </c>
    </row>
    <row r="687" spans="1:2">
      <c r="A687" s="20">
        <v>16.47</v>
      </c>
      <c r="B687" s="13">
        <v>361</v>
      </c>
    </row>
    <row r="688" spans="1:2">
      <c r="A688" s="20">
        <v>16.48</v>
      </c>
      <c r="B688" s="13">
        <v>360</v>
      </c>
    </row>
    <row r="689" spans="1:2">
      <c r="A689" s="20">
        <v>16.489999999999998</v>
      </c>
      <c r="B689" s="13">
        <v>359</v>
      </c>
    </row>
    <row r="690" spans="1:2">
      <c r="A690" s="20">
        <v>16.5</v>
      </c>
      <c r="B690" s="13">
        <v>359</v>
      </c>
    </row>
    <row r="691" spans="1:2">
      <c r="A691" s="20">
        <v>16.510000000000002</v>
      </c>
      <c r="B691" s="13">
        <v>358</v>
      </c>
    </row>
    <row r="692" spans="1:2">
      <c r="A692" s="20">
        <v>16.52</v>
      </c>
      <c r="B692" s="13">
        <v>357</v>
      </c>
    </row>
    <row r="693" spans="1:2">
      <c r="A693" s="20">
        <v>16.53</v>
      </c>
      <c r="B693" s="13">
        <v>356</v>
      </c>
    </row>
    <row r="694" spans="1:2">
      <c r="A694" s="20">
        <v>16.54</v>
      </c>
      <c r="B694" s="13">
        <v>356</v>
      </c>
    </row>
    <row r="695" spans="1:2">
      <c r="A695" s="20">
        <v>16.55</v>
      </c>
      <c r="B695" s="13">
        <v>355</v>
      </c>
    </row>
    <row r="696" spans="1:2">
      <c r="A696" s="20">
        <v>16.559999999999999</v>
      </c>
      <c r="B696" s="13">
        <v>354</v>
      </c>
    </row>
    <row r="697" spans="1:2">
      <c r="A697" s="20">
        <v>16.57</v>
      </c>
      <c r="B697" s="13">
        <v>354</v>
      </c>
    </row>
    <row r="698" spans="1:2">
      <c r="A698" s="20">
        <v>16.579999999999998</v>
      </c>
      <c r="B698" s="13">
        <v>353</v>
      </c>
    </row>
    <row r="699" spans="1:2">
      <c r="A699" s="20">
        <v>16.59</v>
      </c>
      <c r="B699" s="13">
        <v>352</v>
      </c>
    </row>
    <row r="700" spans="1:2">
      <c r="A700" s="20">
        <v>16.600000000000001</v>
      </c>
      <c r="B700" s="13">
        <v>351</v>
      </c>
    </row>
    <row r="701" spans="1:2">
      <c r="A701" s="20">
        <v>16.61</v>
      </c>
      <c r="B701" s="13">
        <v>351</v>
      </c>
    </row>
    <row r="702" spans="1:2">
      <c r="A702" s="20">
        <v>16.62</v>
      </c>
      <c r="B702" s="13">
        <v>350</v>
      </c>
    </row>
    <row r="703" spans="1:2">
      <c r="A703" s="20">
        <v>16.63</v>
      </c>
      <c r="B703" s="13">
        <v>349</v>
      </c>
    </row>
    <row r="704" spans="1:2">
      <c r="A704" s="20">
        <v>16.64</v>
      </c>
      <c r="B704" s="13">
        <v>349</v>
      </c>
    </row>
    <row r="705" spans="1:2">
      <c r="A705" s="20">
        <v>16.649999999999999</v>
      </c>
      <c r="B705" s="13">
        <v>348</v>
      </c>
    </row>
    <row r="706" spans="1:2">
      <c r="A706" s="20">
        <v>16.66</v>
      </c>
      <c r="B706" s="13">
        <v>347</v>
      </c>
    </row>
    <row r="707" spans="1:2">
      <c r="A707" s="20">
        <v>16.670000000000002</v>
      </c>
      <c r="B707" s="13">
        <v>347</v>
      </c>
    </row>
    <row r="708" spans="1:2">
      <c r="A708" s="20">
        <v>16.68</v>
      </c>
      <c r="B708" s="13">
        <v>346</v>
      </c>
    </row>
    <row r="709" spans="1:2">
      <c r="A709" s="20">
        <v>16.690000000000001</v>
      </c>
      <c r="B709" s="13">
        <v>345</v>
      </c>
    </row>
    <row r="710" spans="1:2">
      <c r="A710" s="20">
        <v>16.7</v>
      </c>
      <c r="B710" s="13">
        <v>344</v>
      </c>
    </row>
    <row r="711" spans="1:2">
      <c r="A711" s="20">
        <v>16.71</v>
      </c>
      <c r="B711" s="13">
        <v>344</v>
      </c>
    </row>
    <row r="712" spans="1:2">
      <c r="A712" s="20">
        <v>16.72</v>
      </c>
      <c r="B712" s="13">
        <v>343</v>
      </c>
    </row>
    <row r="713" spans="1:2">
      <c r="A713" s="20">
        <v>16.73</v>
      </c>
      <c r="B713" s="13">
        <v>342</v>
      </c>
    </row>
    <row r="714" spans="1:2">
      <c r="A714" s="20">
        <v>16.739999999999998</v>
      </c>
      <c r="B714" s="13">
        <v>342</v>
      </c>
    </row>
    <row r="715" spans="1:2">
      <c r="A715" s="20">
        <v>16.75</v>
      </c>
      <c r="B715" s="13">
        <v>341</v>
      </c>
    </row>
    <row r="716" spans="1:2">
      <c r="A716" s="20">
        <v>16.760000000000002</v>
      </c>
      <c r="B716" s="13">
        <v>340</v>
      </c>
    </row>
    <row r="717" spans="1:2">
      <c r="A717" s="20">
        <v>16.77</v>
      </c>
      <c r="B717" s="13">
        <v>340</v>
      </c>
    </row>
    <row r="718" spans="1:2">
      <c r="A718" s="20">
        <v>16.78</v>
      </c>
      <c r="B718" s="13">
        <v>339</v>
      </c>
    </row>
    <row r="719" spans="1:2">
      <c r="A719" s="20">
        <v>16.79</v>
      </c>
      <c r="B719" s="13">
        <v>338</v>
      </c>
    </row>
    <row r="720" spans="1:2">
      <c r="A720" s="20">
        <v>16.8</v>
      </c>
      <c r="B720" s="13">
        <v>338</v>
      </c>
    </row>
    <row r="721" spans="1:2">
      <c r="A721" s="20">
        <v>16.809999999999999</v>
      </c>
      <c r="B721" s="13">
        <v>337</v>
      </c>
    </row>
    <row r="722" spans="1:2">
      <c r="A722" s="20">
        <v>16.82</v>
      </c>
      <c r="B722" s="13">
        <v>336</v>
      </c>
    </row>
    <row r="723" spans="1:2">
      <c r="A723" s="20">
        <v>16.829999999999998</v>
      </c>
      <c r="B723" s="13">
        <v>335</v>
      </c>
    </row>
    <row r="724" spans="1:2">
      <c r="A724" s="20">
        <v>16.84</v>
      </c>
      <c r="B724" s="13">
        <v>335</v>
      </c>
    </row>
    <row r="725" spans="1:2">
      <c r="A725" s="20">
        <v>16.850000000000001</v>
      </c>
      <c r="B725" s="13">
        <v>334</v>
      </c>
    </row>
    <row r="726" spans="1:2">
      <c r="A726" s="20">
        <v>16.86</v>
      </c>
      <c r="B726" s="13">
        <v>333</v>
      </c>
    </row>
    <row r="727" spans="1:2">
      <c r="A727" s="20">
        <v>16.87</v>
      </c>
      <c r="B727" s="13">
        <v>333</v>
      </c>
    </row>
    <row r="728" spans="1:2">
      <c r="A728" s="20">
        <v>16.88</v>
      </c>
      <c r="B728" s="13">
        <v>332</v>
      </c>
    </row>
    <row r="729" spans="1:2">
      <c r="A729" s="20">
        <v>16.89</v>
      </c>
      <c r="B729" s="13">
        <v>331</v>
      </c>
    </row>
    <row r="730" spans="1:2">
      <c r="A730" s="20">
        <v>16.899999999999999</v>
      </c>
      <c r="B730" s="13">
        <v>331</v>
      </c>
    </row>
    <row r="731" spans="1:2">
      <c r="A731" s="20">
        <v>16.91</v>
      </c>
      <c r="B731" s="13">
        <v>330</v>
      </c>
    </row>
    <row r="732" spans="1:2">
      <c r="A732" s="20">
        <v>16.920000000000002</v>
      </c>
      <c r="B732" s="13">
        <v>329</v>
      </c>
    </row>
    <row r="733" spans="1:2">
      <c r="A733" s="20">
        <v>16.93</v>
      </c>
      <c r="B733" s="13">
        <v>329</v>
      </c>
    </row>
    <row r="734" spans="1:2">
      <c r="A734" s="20">
        <v>16.940000000000001</v>
      </c>
      <c r="B734" s="13">
        <v>328</v>
      </c>
    </row>
    <row r="735" spans="1:2">
      <c r="A735" s="20">
        <v>16.95</v>
      </c>
      <c r="B735" s="13">
        <v>327</v>
      </c>
    </row>
    <row r="736" spans="1:2">
      <c r="A736" s="20">
        <v>16.96</v>
      </c>
      <c r="B736" s="13">
        <v>327</v>
      </c>
    </row>
    <row r="737" spans="1:2">
      <c r="A737" s="20">
        <v>16.97</v>
      </c>
      <c r="B737" s="13">
        <v>326</v>
      </c>
    </row>
    <row r="738" spans="1:2">
      <c r="A738" s="20">
        <v>16.98</v>
      </c>
      <c r="B738" s="13">
        <v>325</v>
      </c>
    </row>
    <row r="739" spans="1:2">
      <c r="A739" s="20">
        <v>16.989999999999998</v>
      </c>
      <c r="B739" s="13">
        <v>325</v>
      </c>
    </row>
    <row r="740" spans="1:2">
      <c r="A740" s="20">
        <v>17</v>
      </c>
      <c r="B740" s="13">
        <v>324</v>
      </c>
    </row>
    <row r="741" spans="1:2">
      <c r="A741" s="20">
        <v>17.010000000000002</v>
      </c>
      <c r="B741" s="13">
        <v>323</v>
      </c>
    </row>
    <row r="742" spans="1:2">
      <c r="A742" s="20">
        <v>17.02</v>
      </c>
      <c r="B742" s="13">
        <v>323</v>
      </c>
    </row>
    <row r="743" spans="1:2">
      <c r="A743" s="20">
        <v>17.03</v>
      </c>
      <c r="B743" s="13">
        <v>322</v>
      </c>
    </row>
    <row r="744" spans="1:2">
      <c r="A744" s="20">
        <v>17.04</v>
      </c>
      <c r="B744" s="13">
        <v>321</v>
      </c>
    </row>
    <row r="745" spans="1:2">
      <c r="A745" s="20">
        <v>17.05</v>
      </c>
      <c r="B745" s="13">
        <v>321</v>
      </c>
    </row>
    <row r="746" spans="1:2">
      <c r="A746" s="20">
        <v>17.059999999999999</v>
      </c>
      <c r="B746" s="13">
        <v>320</v>
      </c>
    </row>
    <row r="747" spans="1:2">
      <c r="A747" s="20">
        <v>17.07</v>
      </c>
      <c r="B747" s="13">
        <v>319</v>
      </c>
    </row>
    <row r="748" spans="1:2">
      <c r="A748" s="20">
        <v>17.079999999999998</v>
      </c>
      <c r="B748" s="13">
        <v>319</v>
      </c>
    </row>
    <row r="749" spans="1:2">
      <c r="A749" s="20">
        <v>17.09</v>
      </c>
      <c r="B749" s="13">
        <v>318</v>
      </c>
    </row>
    <row r="750" spans="1:2">
      <c r="A750" s="20">
        <v>17.100000000000001</v>
      </c>
      <c r="B750" s="13">
        <v>317</v>
      </c>
    </row>
    <row r="751" spans="1:2">
      <c r="A751" s="20">
        <v>17.11</v>
      </c>
      <c r="B751" s="13">
        <v>317</v>
      </c>
    </row>
    <row r="752" spans="1:2">
      <c r="A752" s="20">
        <v>17.12</v>
      </c>
      <c r="B752" s="13">
        <v>316</v>
      </c>
    </row>
    <row r="753" spans="1:2">
      <c r="A753" s="20">
        <v>17.13</v>
      </c>
      <c r="B753" s="13">
        <v>315</v>
      </c>
    </row>
    <row r="754" spans="1:2">
      <c r="A754" s="20">
        <v>17.14</v>
      </c>
      <c r="B754" s="13">
        <v>315</v>
      </c>
    </row>
    <row r="755" spans="1:2">
      <c r="A755" s="20">
        <v>17.149999999999999</v>
      </c>
      <c r="B755" s="13">
        <v>314</v>
      </c>
    </row>
    <row r="756" spans="1:2">
      <c r="A756" s="20">
        <v>17.16</v>
      </c>
      <c r="B756" s="13">
        <v>313</v>
      </c>
    </row>
    <row r="757" spans="1:2">
      <c r="A757" s="20">
        <v>17.170000000000002</v>
      </c>
      <c r="B757" s="13">
        <v>313</v>
      </c>
    </row>
    <row r="758" spans="1:2">
      <c r="A758" s="20">
        <v>17.18</v>
      </c>
      <c r="B758" s="13">
        <v>312</v>
      </c>
    </row>
    <row r="759" spans="1:2">
      <c r="A759" s="20">
        <v>17.190000000000001</v>
      </c>
      <c r="B759" s="13">
        <v>311</v>
      </c>
    </row>
    <row r="760" spans="1:2">
      <c r="A760" s="20">
        <v>17.2</v>
      </c>
      <c r="B760" s="13">
        <v>311</v>
      </c>
    </row>
    <row r="761" spans="1:2">
      <c r="A761" s="20">
        <v>17.21</v>
      </c>
      <c r="B761" s="13">
        <v>310</v>
      </c>
    </row>
    <row r="762" spans="1:2">
      <c r="A762" s="20">
        <v>17.22</v>
      </c>
      <c r="B762" s="13">
        <v>309</v>
      </c>
    </row>
    <row r="763" spans="1:2">
      <c r="A763" s="20">
        <v>17.23</v>
      </c>
      <c r="B763" s="13">
        <v>309</v>
      </c>
    </row>
    <row r="764" spans="1:2">
      <c r="A764" s="20">
        <v>17.239999999999998</v>
      </c>
      <c r="B764" s="13">
        <v>308</v>
      </c>
    </row>
    <row r="765" spans="1:2">
      <c r="A765" s="20">
        <v>17.25</v>
      </c>
      <c r="B765" s="13">
        <v>307</v>
      </c>
    </row>
    <row r="766" spans="1:2">
      <c r="A766" s="20">
        <v>17.260000000000002</v>
      </c>
      <c r="B766" s="13">
        <v>307</v>
      </c>
    </row>
    <row r="767" spans="1:2">
      <c r="A767" s="20">
        <v>17.27</v>
      </c>
      <c r="B767" s="13">
        <v>306</v>
      </c>
    </row>
    <row r="768" spans="1:2">
      <c r="A768" s="20">
        <v>17.28</v>
      </c>
      <c r="B768" s="13">
        <v>306</v>
      </c>
    </row>
    <row r="769" spans="1:2">
      <c r="A769" s="20">
        <v>17.29</v>
      </c>
      <c r="B769" s="13">
        <v>305</v>
      </c>
    </row>
    <row r="770" spans="1:2">
      <c r="A770" s="20">
        <v>17.3</v>
      </c>
      <c r="B770" s="13">
        <v>304</v>
      </c>
    </row>
    <row r="771" spans="1:2">
      <c r="A771" s="20">
        <v>17.309999999999999</v>
      </c>
      <c r="B771" s="13">
        <v>304</v>
      </c>
    </row>
    <row r="772" spans="1:2">
      <c r="A772" s="20">
        <v>17.32</v>
      </c>
      <c r="B772" s="13">
        <v>303</v>
      </c>
    </row>
    <row r="773" spans="1:2">
      <c r="A773" s="20">
        <v>17.329999999999998</v>
      </c>
      <c r="B773" s="13">
        <v>302</v>
      </c>
    </row>
    <row r="774" spans="1:2">
      <c r="A774" s="20">
        <v>17.34</v>
      </c>
      <c r="B774" s="13">
        <v>302</v>
      </c>
    </row>
    <row r="775" spans="1:2">
      <c r="A775" s="20">
        <v>17.350000000000001</v>
      </c>
      <c r="B775" s="13">
        <v>301</v>
      </c>
    </row>
    <row r="776" spans="1:2">
      <c r="A776" s="20">
        <v>17.36</v>
      </c>
      <c r="B776" s="13">
        <v>300</v>
      </c>
    </row>
    <row r="777" spans="1:2">
      <c r="A777" s="20">
        <v>17.37</v>
      </c>
      <c r="B777" s="13">
        <v>300</v>
      </c>
    </row>
    <row r="778" spans="1:2">
      <c r="A778" s="20">
        <v>17.38</v>
      </c>
      <c r="B778" s="13">
        <v>299</v>
      </c>
    </row>
    <row r="779" spans="1:2">
      <c r="A779" s="20">
        <v>17.39</v>
      </c>
      <c r="B779" s="13">
        <v>298</v>
      </c>
    </row>
    <row r="780" spans="1:2">
      <c r="A780" s="20">
        <v>17.399999999999999</v>
      </c>
      <c r="B780" s="13">
        <v>298</v>
      </c>
    </row>
    <row r="781" spans="1:2">
      <c r="A781" s="20">
        <v>17.41</v>
      </c>
      <c r="B781" s="13">
        <v>297</v>
      </c>
    </row>
    <row r="782" spans="1:2">
      <c r="A782" s="20">
        <v>17.420000000000002</v>
      </c>
      <c r="B782" s="13">
        <v>296</v>
      </c>
    </row>
    <row r="783" spans="1:2">
      <c r="A783" s="20">
        <v>17.43</v>
      </c>
      <c r="B783" s="13">
        <v>296</v>
      </c>
    </row>
    <row r="784" spans="1:2">
      <c r="A784" s="20">
        <v>17.440000000000001</v>
      </c>
      <c r="B784" s="13">
        <v>295</v>
      </c>
    </row>
    <row r="785" spans="1:2">
      <c r="A785" s="20">
        <v>17.45</v>
      </c>
      <c r="B785" s="13">
        <v>295</v>
      </c>
    </row>
    <row r="786" spans="1:2">
      <c r="A786" s="20">
        <v>17.46</v>
      </c>
      <c r="B786" s="13">
        <v>294</v>
      </c>
    </row>
    <row r="787" spans="1:2">
      <c r="A787" s="20">
        <v>17.47</v>
      </c>
      <c r="B787" s="13">
        <v>293</v>
      </c>
    </row>
    <row r="788" spans="1:2">
      <c r="A788" s="20">
        <v>17.48</v>
      </c>
      <c r="B788" s="13">
        <v>293</v>
      </c>
    </row>
    <row r="789" spans="1:2">
      <c r="A789" s="20">
        <v>17.489999999999998</v>
      </c>
      <c r="B789" s="13">
        <v>292</v>
      </c>
    </row>
    <row r="790" spans="1:2">
      <c r="A790" s="20">
        <v>17.5</v>
      </c>
      <c r="B790" s="13">
        <v>291</v>
      </c>
    </row>
    <row r="791" spans="1:2">
      <c r="A791" s="20">
        <v>17.510000000000002</v>
      </c>
      <c r="B791" s="209">
        <v>291</v>
      </c>
    </row>
    <row r="792" spans="1:2">
      <c r="A792" s="20">
        <v>17.52</v>
      </c>
      <c r="B792" s="209">
        <v>290</v>
      </c>
    </row>
    <row r="793" spans="1:2">
      <c r="A793" s="20">
        <v>17.53</v>
      </c>
      <c r="B793" s="209">
        <v>290</v>
      </c>
    </row>
    <row r="794" spans="1:2">
      <c r="A794" s="20">
        <v>17.54</v>
      </c>
      <c r="B794" s="209">
        <v>289</v>
      </c>
    </row>
    <row r="795" spans="1:2">
      <c r="A795" s="20">
        <v>17.55</v>
      </c>
      <c r="B795" s="209">
        <v>288</v>
      </c>
    </row>
    <row r="796" spans="1:2">
      <c r="A796" s="20">
        <v>17.559999999999999</v>
      </c>
      <c r="B796" s="209">
        <v>288</v>
      </c>
    </row>
    <row r="797" spans="1:2">
      <c r="A797" s="20">
        <v>17.57</v>
      </c>
      <c r="B797" s="209">
        <v>287</v>
      </c>
    </row>
    <row r="798" spans="1:2">
      <c r="A798" s="20">
        <v>17.579999999999998</v>
      </c>
      <c r="B798" s="209">
        <v>286</v>
      </c>
    </row>
    <row r="799" spans="1:2">
      <c r="A799" s="20">
        <v>17.59</v>
      </c>
      <c r="B799" s="209">
        <v>286</v>
      </c>
    </row>
    <row r="800" spans="1:2">
      <c r="A800" s="20">
        <v>17.600000000000001</v>
      </c>
      <c r="B800" s="209">
        <v>285</v>
      </c>
    </row>
    <row r="801" spans="1:2">
      <c r="A801" s="20">
        <v>17.61</v>
      </c>
      <c r="B801" s="209">
        <v>284</v>
      </c>
    </row>
    <row r="802" spans="1:2">
      <c r="A802" s="20">
        <v>17.62</v>
      </c>
      <c r="B802" s="209">
        <v>284</v>
      </c>
    </row>
    <row r="803" spans="1:2">
      <c r="A803" s="20">
        <v>17.63</v>
      </c>
      <c r="B803" s="209">
        <v>283</v>
      </c>
    </row>
    <row r="804" spans="1:2">
      <c r="A804" s="20">
        <v>17.64</v>
      </c>
      <c r="B804" s="209">
        <v>283</v>
      </c>
    </row>
    <row r="805" spans="1:2">
      <c r="A805" s="20">
        <v>17.649999999999999</v>
      </c>
      <c r="B805" s="209">
        <v>282</v>
      </c>
    </row>
    <row r="806" spans="1:2">
      <c r="A806" s="20">
        <v>17.66</v>
      </c>
      <c r="B806" s="209">
        <v>281</v>
      </c>
    </row>
    <row r="807" spans="1:2">
      <c r="A807" s="20">
        <v>17.670000000000002</v>
      </c>
      <c r="B807" s="209">
        <v>281</v>
      </c>
    </row>
    <row r="808" spans="1:2">
      <c r="A808" s="20">
        <v>17.68</v>
      </c>
      <c r="B808" s="209">
        <v>280</v>
      </c>
    </row>
    <row r="809" spans="1:2">
      <c r="A809" s="20">
        <v>17.690000000000001</v>
      </c>
      <c r="B809" s="209">
        <v>280</v>
      </c>
    </row>
    <row r="810" spans="1:2">
      <c r="A810" s="20">
        <v>17.7</v>
      </c>
      <c r="B810" s="209">
        <v>279</v>
      </c>
    </row>
    <row r="811" spans="1:2">
      <c r="A811" s="20">
        <v>17.71</v>
      </c>
      <c r="B811" s="209">
        <v>278</v>
      </c>
    </row>
    <row r="812" spans="1:2">
      <c r="A812" s="20">
        <v>17.72</v>
      </c>
      <c r="B812" s="209">
        <v>278</v>
      </c>
    </row>
    <row r="813" spans="1:2">
      <c r="A813" s="20">
        <v>17.73</v>
      </c>
      <c r="B813" s="209">
        <v>277</v>
      </c>
    </row>
    <row r="814" spans="1:2">
      <c r="A814" s="20">
        <v>17.739999999999998</v>
      </c>
      <c r="B814" s="209">
        <v>276</v>
      </c>
    </row>
    <row r="815" spans="1:2">
      <c r="A815" s="20">
        <v>17.75</v>
      </c>
      <c r="B815" s="209">
        <v>276</v>
      </c>
    </row>
    <row r="816" spans="1:2">
      <c r="A816" s="20">
        <v>17.760000000000002</v>
      </c>
      <c r="B816" s="209">
        <v>275</v>
      </c>
    </row>
    <row r="817" spans="1:2">
      <c r="A817" s="20">
        <v>17.77</v>
      </c>
      <c r="B817" s="209">
        <v>275</v>
      </c>
    </row>
    <row r="818" spans="1:2">
      <c r="A818" s="20">
        <v>17.78</v>
      </c>
      <c r="B818" s="209">
        <v>274</v>
      </c>
    </row>
    <row r="819" spans="1:2">
      <c r="A819" s="20">
        <v>17.79</v>
      </c>
      <c r="B819" s="209">
        <v>273</v>
      </c>
    </row>
    <row r="820" spans="1:2">
      <c r="A820" s="20">
        <v>17.8</v>
      </c>
      <c r="B820" s="209">
        <v>273</v>
      </c>
    </row>
    <row r="821" spans="1:2">
      <c r="A821" s="20">
        <v>17.809999999999999</v>
      </c>
      <c r="B821" s="209">
        <v>272</v>
      </c>
    </row>
    <row r="822" spans="1:2">
      <c r="A822" s="20">
        <v>17.82</v>
      </c>
      <c r="B822" s="209">
        <v>272</v>
      </c>
    </row>
    <row r="823" spans="1:2">
      <c r="A823" s="20">
        <v>17.829999999999998</v>
      </c>
      <c r="B823" s="209">
        <v>271</v>
      </c>
    </row>
    <row r="824" spans="1:2">
      <c r="A824" s="20">
        <v>17.84</v>
      </c>
      <c r="B824" s="209">
        <v>270</v>
      </c>
    </row>
    <row r="825" spans="1:2">
      <c r="A825" s="20">
        <v>17.850000000000001</v>
      </c>
      <c r="B825" s="209">
        <v>270</v>
      </c>
    </row>
    <row r="826" spans="1:2">
      <c r="A826" s="20">
        <v>17.86</v>
      </c>
      <c r="B826" s="209">
        <v>269</v>
      </c>
    </row>
    <row r="827" spans="1:2">
      <c r="A827" s="20">
        <v>17.87</v>
      </c>
      <c r="B827" s="209">
        <v>268</v>
      </c>
    </row>
    <row r="828" spans="1:2">
      <c r="A828" s="20">
        <v>17.88</v>
      </c>
      <c r="B828" s="209">
        <v>268</v>
      </c>
    </row>
    <row r="829" spans="1:2">
      <c r="A829" s="20">
        <v>17.89</v>
      </c>
      <c r="B829" s="209">
        <v>267</v>
      </c>
    </row>
    <row r="830" spans="1:2">
      <c r="A830" s="20">
        <v>17.899999999999999</v>
      </c>
      <c r="B830" s="209">
        <v>267</v>
      </c>
    </row>
    <row r="831" spans="1:2">
      <c r="A831" s="20">
        <v>17.91</v>
      </c>
      <c r="B831" s="209">
        <v>266</v>
      </c>
    </row>
    <row r="832" spans="1:2">
      <c r="A832" s="20">
        <v>17.920000000000002</v>
      </c>
      <c r="B832" s="209">
        <v>265</v>
      </c>
    </row>
    <row r="833" spans="1:2">
      <c r="A833" s="20">
        <v>17.93</v>
      </c>
      <c r="B833" s="209">
        <v>265</v>
      </c>
    </row>
    <row r="834" spans="1:2">
      <c r="A834" s="20">
        <v>17.940000000000001</v>
      </c>
      <c r="B834" s="209">
        <v>264</v>
      </c>
    </row>
    <row r="835" spans="1:2">
      <c r="A835" s="20">
        <v>17.95</v>
      </c>
      <c r="B835" s="209">
        <v>264</v>
      </c>
    </row>
    <row r="836" spans="1:2">
      <c r="A836" s="20">
        <v>17.96</v>
      </c>
      <c r="B836" s="209">
        <v>263</v>
      </c>
    </row>
    <row r="837" spans="1:2">
      <c r="A837" s="20">
        <v>17.97</v>
      </c>
      <c r="B837" s="209">
        <v>262</v>
      </c>
    </row>
    <row r="838" spans="1:2">
      <c r="A838" s="20">
        <v>17.98</v>
      </c>
      <c r="B838" s="209">
        <v>262</v>
      </c>
    </row>
    <row r="839" spans="1:2">
      <c r="A839" s="20">
        <v>17.989999999999998</v>
      </c>
      <c r="B839" s="209">
        <v>261</v>
      </c>
    </row>
    <row r="840" spans="1:2">
      <c r="A840" s="20">
        <v>18</v>
      </c>
      <c r="B840" s="209">
        <v>261</v>
      </c>
    </row>
    <row r="841" spans="1:2">
      <c r="A841" s="20">
        <v>18.010000000000002</v>
      </c>
      <c r="B841" s="209">
        <v>260</v>
      </c>
    </row>
    <row r="842" spans="1:2">
      <c r="A842" s="20">
        <v>18.02</v>
      </c>
      <c r="B842" s="209">
        <v>259</v>
      </c>
    </row>
    <row r="843" spans="1:2">
      <c r="A843" s="20">
        <v>18.03</v>
      </c>
      <c r="B843" s="209">
        <v>259</v>
      </c>
    </row>
    <row r="844" spans="1:2">
      <c r="A844" s="20">
        <v>18.04</v>
      </c>
      <c r="B844" s="209">
        <v>258</v>
      </c>
    </row>
    <row r="845" spans="1:2">
      <c r="A845" s="20">
        <v>18.05</v>
      </c>
      <c r="B845" s="209">
        <v>258</v>
      </c>
    </row>
    <row r="846" spans="1:2">
      <c r="A846" s="20">
        <v>18.059999999999999</v>
      </c>
      <c r="B846" s="209">
        <v>257</v>
      </c>
    </row>
    <row r="847" spans="1:2">
      <c r="A847" s="20">
        <v>18.07</v>
      </c>
      <c r="B847" s="209">
        <v>256</v>
      </c>
    </row>
    <row r="848" spans="1:2">
      <c r="A848" s="20">
        <v>18.079999999999998</v>
      </c>
      <c r="B848" s="209">
        <v>256</v>
      </c>
    </row>
    <row r="849" spans="1:2">
      <c r="A849" s="20">
        <v>18.09</v>
      </c>
      <c r="B849" s="209">
        <v>255</v>
      </c>
    </row>
    <row r="850" spans="1:2">
      <c r="A850" s="20">
        <v>18.100000000000001</v>
      </c>
      <c r="B850" s="209">
        <v>255</v>
      </c>
    </row>
    <row r="851" spans="1:2">
      <c r="A851" s="20">
        <v>18.11</v>
      </c>
      <c r="B851" s="209">
        <v>254</v>
      </c>
    </row>
    <row r="852" spans="1:2">
      <c r="A852" s="20">
        <v>18.12</v>
      </c>
      <c r="B852" s="209">
        <v>254</v>
      </c>
    </row>
    <row r="853" spans="1:2">
      <c r="A853" s="20">
        <v>18.13</v>
      </c>
      <c r="B853" s="209">
        <v>253</v>
      </c>
    </row>
    <row r="854" spans="1:2">
      <c r="A854" s="20">
        <v>18.14</v>
      </c>
      <c r="B854" s="209">
        <v>252</v>
      </c>
    </row>
    <row r="855" spans="1:2">
      <c r="A855" s="20">
        <v>18.149999999999999</v>
      </c>
      <c r="B855" s="209">
        <v>252</v>
      </c>
    </row>
    <row r="856" spans="1:2">
      <c r="A856" s="20">
        <v>18.16</v>
      </c>
      <c r="B856" s="209">
        <v>251</v>
      </c>
    </row>
    <row r="857" spans="1:2">
      <c r="A857" s="20">
        <v>18.170000000000002</v>
      </c>
      <c r="B857" s="209">
        <v>251</v>
      </c>
    </row>
    <row r="858" spans="1:2">
      <c r="A858" s="20">
        <v>18.18</v>
      </c>
      <c r="B858" s="209">
        <v>250</v>
      </c>
    </row>
    <row r="859" spans="1:2">
      <c r="A859" s="20">
        <v>18.190000000000001</v>
      </c>
      <c r="B859" s="209">
        <v>249</v>
      </c>
    </row>
    <row r="860" spans="1:2">
      <c r="A860" s="20">
        <v>18.2</v>
      </c>
      <c r="B860" s="209">
        <v>249</v>
      </c>
    </row>
    <row r="861" spans="1:2">
      <c r="A861" s="20">
        <v>18.21</v>
      </c>
      <c r="B861" s="209">
        <v>248</v>
      </c>
    </row>
    <row r="862" spans="1:2">
      <c r="A862" s="20">
        <v>18.22</v>
      </c>
      <c r="B862" s="209">
        <v>248</v>
      </c>
    </row>
    <row r="863" spans="1:2">
      <c r="A863" s="20">
        <v>18.23</v>
      </c>
      <c r="B863" s="209">
        <v>247</v>
      </c>
    </row>
    <row r="864" spans="1:2">
      <c r="A864" s="20">
        <v>18.239999999999998</v>
      </c>
      <c r="B864" s="209">
        <v>246</v>
      </c>
    </row>
    <row r="865" spans="1:2">
      <c r="A865" s="20">
        <v>18.25</v>
      </c>
      <c r="B865" s="209">
        <v>246</v>
      </c>
    </row>
    <row r="866" spans="1:2">
      <c r="A866" s="20">
        <v>18.260000000000002</v>
      </c>
      <c r="B866" s="209">
        <v>245</v>
      </c>
    </row>
    <row r="867" spans="1:2">
      <c r="A867" s="20">
        <v>18.27</v>
      </c>
      <c r="B867" s="209">
        <v>245</v>
      </c>
    </row>
    <row r="868" spans="1:2">
      <c r="A868" s="20">
        <v>18.28</v>
      </c>
      <c r="B868" s="209">
        <v>244</v>
      </c>
    </row>
    <row r="869" spans="1:2">
      <c r="A869" s="20">
        <v>18.29</v>
      </c>
      <c r="B869" s="209">
        <v>244</v>
      </c>
    </row>
    <row r="870" spans="1:2">
      <c r="A870" s="20">
        <v>18.3</v>
      </c>
      <c r="B870" s="209">
        <v>243</v>
      </c>
    </row>
    <row r="871" spans="1:2">
      <c r="A871" s="20">
        <v>18.309999999999999</v>
      </c>
      <c r="B871" s="209">
        <v>242</v>
      </c>
    </row>
    <row r="872" spans="1:2">
      <c r="A872" s="20">
        <v>18.32</v>
      </c>
      <c r="B872" s="209">
        <v>242</v>
      </c>
    </row>
    <row r="873" spans="1:2">
      <c r="A873" s="20">
        <v>18.329999999999998</v>
      </c>
      <c r="B873" s="209">
        <v>241</v>
      </c>
    </row>
    <row r="874" spans="1:2">
      <c r="A874" s="20">
        <v>18.34</v>
      </c>
      <c r="B874" s="209">
        <v>241</v>
      </c>
    </row>
    <row r="875" spans="1:2">
      <c r="A875" s="20">
        <v>18.350000000000001</v>
      </c>
      <c r="B875" s="209">
        <v>240</v>
      </c>
    </row>
    <row r="876" spans="1:2">
      <c r="A876" s="20">
        <v>18.36</v>
      </c>
      <c r="B876" s="209">
        <v>240</v>
      </c>
    </row>
    <row r="877" spans="1:2">
      <c r="A877" s="20">
        <v>18.37</v>
      </c>
      <c r="B877" s="209">
        <v>239</v>
      </c>
    </row>
    <row r="878" spans="1:2">
      <c r="A878" s="20">
        <v>18.38</v>
      </c>
      <c r="B878" s="209">
        <v>238</v>
      </c>
    </row>
    <row r="879" spans="1:2">
      <c r="A879" s="20">
        <v>18.39</v>
      </c>
      <c r="B879" s="209">
        <v>238</v>
      </c>
    </row>
    <row r="880" spans="1:2">
      <c r="A880" s="20">
        <v>18.399999999999999</v>
      </c>
      <c r="B880" s="209">
        <v>237</v>
      </c>
    </row>
    <row r="881" spans="1:2">
      <c r="A881" s="20">
        <v>18.41</v>
      </c>
      <c r="B881" s="209">
        <v>237</v>
      </c>
    </row>
    <row r="882" spans="1:2">
      <c r="A882" s="20">
        <v>18.420000000000002</v>
      </c>
      <c r="B882" s="209">
        <v>236</v>
      </c>
    </row>
    <row r="883" spans="1:2">
      <c r="A883" s="20">
        <v>18.43</v>
      </c>
      <c r="B883" s="209">
        <v>236</v>
      </c>
    </row>
    <row r="884" spans="1:2">
      <c r="A884" s="20">
        <v>18.440000000000001</v>
      </c>
      <c r="B884" s="209">
        <v>235</v>
      </c>
    </row>
    <row r="885" spans="1:2">
      <c r="A885" s="20">
        <v>18.45</v>
      </c>
      <c r="B885" s="209">
        <v>234</v>
      </c>
    </row>
    <row r="886" spans="1:2">
      <c r="A886" s="20">
        <v>18.46</v>
      </c>
      <c r="B886" s="209">
        <v>234</v>
      </c>
    </row>
    <row r="887" spans="1:2">
      <c r="A887" s="20">
        <v>18.47</v>
      </c>
      <c r="B887" s="209">
        <v>233</v>
      </c>
    </row>
    <row r="888" spans="1:2">
      <c r="A888" s="20">
        <v>18.48</v>
      </c>
      <c r="B888" s="209">
        <v>233</v>
      </c>
    </row>
    <row r="889" spans="1:2">
      <c r="A889" s="20">
        <v>18.489999999999998</v>
      </c>
      <c r="B889" s="209">
        <v>232</v>
      </c>
    </row>
    <row r="890" spans="1:2">
      <c r="A890" s="20">
        <v>18.5</v>
      </c>
      <c r="B890" s="209">
        <v>232</v>
      </c>
    </row>
    <row r="891" spans="1:2">
      <c r="A891" s="20">
        <v>18.510000000000002</v>
      </c>
      <c r="B891" s="209">
        <v>231</v>
      </c>
    </row>
    <row r="892" spans="1:2">
      <c r="A892" s="20">
        <v>18.52</v>
      </c>
      <c r="B892" s="209">
        <v>230</v>
      </c>
    </row>
    <row r="893" spans="1:2">
      <c r="A893" s="20">
        <v>18.53</v>
      </c>
      <c r="B893" s="209">
        <v>230</v>
      </c>
    </row>
    <row r="894" spans="1:2">
      <c r="A894" s="20">
        <v>18.54</v>
      </c>
      <c r="B894" s="209">
        <v>229</v>
      </c>
    </row>
    <row r="895" spans="1:2">
      <c r="A895" s="20">
        <v>18.55</v>
      </c>
      <c r="B895" s="209">
        <v>229</v>
      </c>
    </row>
    <row r="896" spans="1:2">
      <c r="A896" s="20">
        <v>18.559999999999999</v>
      </c>
      <c r="B896" s="209">
        <v>228</v>
      </c>
    </row>
    <row r="897" spans="1:2">
      <c r="A897" s="20">
        <v>18.57</v>
      </c>
      <c r="B897" s="209">
        <v>228</v>
      </c>
    </row>
    <row r="898" spans="1:2">
      <c r="A898" s="20">
        <v>18.579999999999998</v>
      </c>
      <c r="B898" s="209">
        <v>227</v>
      </c>
    </row>
    <row r="899" spans="1:2">
      <c r="A899" s="20">
        <v>18.59</v>
      </c>
      <c r="B899" s="209">
        <v>226</v>
      </c>
    </row>
    <row r="900" spans="1:2">
      <c r="A900" s="20">
        <v>18.600000000000001</v>
      </c>
      <c r="B900" s="209">
        <v>226</v>
      </c>
    </row>
    <row r="901" spans="1:2">
      <c r="A901" s="20">
        <v>18.61</v>
      </c>
      <c r="B901" s="209">
        <v>225</v>
      </c>
    </row>
    <row r="902" spans="1:2">
      <c r="A902" s="20">
        <v>18.62</v>
      </c>
      <c r="B902" s="209">
        <v>225</v>
      </c>
    </row>
    <row r="903" spans="1:2">
      <c r="A903" s="20">
        <v>18.63</v>
      </c>
      <c r="B903" s="209">
        <v>224</v>
      </c>
    </row>
    <row r="904" spans="1:2">
      <c r="A904" s="20">
        <v>18.64</v>
      </c>
      <c r="B904" s="209">
        <v>224</v>
      </c>
    </row>
    <row r="905" spans="1:2">
      <c r="A905" s="20">
        <v>18.649999999999999</v>
      </c>
      <c r="B905" s="209">
        <v>223</v>
      </c>
    </row>
    <row r="906" spans="1:2">
      <c r="A906" s="20">
        <v>18.66</v>
      </c>
      <c r="B906" s="209">
        <v>223</v>
      </c>
    </row>
    <row r="907" spans="1:2">
      <c r="A907" s="20">
        <v>18.670000000000002</v>
      </c>
      <c r="B907" s="209">
        <v>222</v>
      </c>
    </row>
    <row r="908" spans="1:2">
      <c r="A908" s="20">
        <v>18.68</v>
      </c>
      <c r="B908" s="209">
        <v>221</v>
      </c>
    </row>
    <row r="909" spans="1:2">
      <c r="A909" s="20">
        <v>18.690000000000001</v>
      </c>
      <c r="B909" s="209">
        <v>221</v>
      </c>
    </row>
    <row r="910" spans="1:2">
      <c r="A910" s="20">
        <v>18.7</v>
      </c>
      <c r="B910" s="209">
        <v>220</v>
      </c>
    </row>
    <row r="911" spans="1:2">
      <c r="A911" s="20">
        <v>18.71</v>
      </c>
      <c r="B911" s="209">
        <v>220</v>
      </c>
    </row>
    <row r="912" spans="1:2">
      <c r="A912" s="20">
        <v>18.72</v>
      </c>
      <c r="B912" s="209">
        <v>219</v>
      </c>
    </row>
    <row r="913" spans="1:2">
      <c r="A913" s="20">
        <v>18.73</v>
      </c>
      <c r="B913" s="209">
        <v>219</v>
      </c>
    </row>
    <row r="914" spans="1:2">
      <c r="A914" s="20">
        <v>18.739999999999998</v>
      </c>
      <c r="B914" s="209">
        <v>218</v>
      </c>
    </row>
    <row r="915" spans="1:2">
      <c r="A915" s="20">
        <v>18.75</v>
      </c>
      <c r="B915" s="209">
        <v>218</v>
      </c>
    </row>
    <row r="916" spans="1:2">
      <c r="A916" s="20">
        <v>18.760000000000002</v>
      </c>
      <c r="B916" s="209">
        <v>217</v>
      </c>
    </row>
    <row r="917" spans="1:2">
      <c r="A917" s="20">
        <v>18.77</v>
      </c>
      <c r="B917" s="209">
        <v>216</v>
      </c>
    </row>
    <row r="918" spans="1:2">
      <c r="A918" s="20">
        <v>18.78</v>
      </c>
      <c r="B918" s="209">
        <v>216</v>
      </c>
    </row>
    <row r="919" spans="1:2">
      <c r="A919" s="20">
        <v>18.79</v>
      </c>
      <c r="B919" s="209">
        <v>215</v>
      </c>
    </row>
    <row r="920" spans="1:2">
      <c r="A920" s="20">
        <v>18.8</v>
      </c>
      <c r="B920" s="209">
        <v>215</v>
      </c>
    </row>
    <row r="921" spans="1:2">
      <c r="A921" s="20">
        <v>18.809999999999999</v>
      </c>
      <c r="B921" s="209">
        <v>214</v>
      </c>
    </row>
    <row r="922" spans="1:2">
      <c r="A922" s="20">
        <v>18.82</v>
      </c>
      <c r="B922" s="209">
        <v>214</v>
      </c>
    </row>
    <row r="923" spans="1:2">
      <c r="A923" s="20">
        <v>18.829999999999998</v>
      </c>
      <c r="B923" s="209">
        <v>213</v>
      </c>
    </row>
    <row r="924" spans="1:2">
      <c r="A924" s="20">
        <v>18.84</v>
      </c>
      <c r="B924" s="209">
        <v>213</v>
      </c>
    </row>
    <row r="925" spans="1:2">
      <c r="A925" s="20">
        <v>18.850000000000001</v>
      </c>
      <c r="B925" s="209">
        <v>212</v>
      </c>
    </row>
    <row r="926" spans="1:2">
      <c r="A926" s="20">
        <v>18.86</v>
      </c>
      <c r="B926" s="209">
        <v>212</v>
      </c>
    </row>
    <row r="927" spans="1:2">
      <c r="A927" s="20">
        <v>18.87</v>
      </c>
      <c r="B927" s="209">
        <v>211</v>
      </c>
    </row>
    <row r="928" spans="1:2">
      <c r="A928" s="20">
        <v>18.88</v>
      </c>
      <c r="B928" s="209">
        <v>210</v>
      </c>
    </row>
    <row r="929" spans="1:2">
      <c r="A929" s="20">
        <v>18.89</v>
      </c>
      <c r="B929" s="209">
        <v>210</v>
      </c>
    </row>
    <row r="930" spans="1:2">
      <c r="A930" s="20">
        <v>18.899999999999999</v>
      </c>
      <c r="B930" s="209">
        <v>209</v>
      </c>
    </row>
    <row r="931" spans="1:2">
      <c r="A931" s="20">
        <v>18.91</v>
      </c>
      <c r="B931" s="209">
        <v>209</v>
      </c>
    </row>
    <row r="932" spans="1:2">
      <c r="A932" s="20">
        <v>18.920000000000002</v>
      </c>
      <c r="B932" s="209">
        <v>208</v>
      </c>
    </row>
    <row r="933" spans="1:2">
      <c r="A933" s="20">
        <v>18.93</v>
      </c>
      <c r="B933" s="209">
        <v>208</v>
      </c>
    </row>
    <row r="934" spans="1:2">
      <c r="A934" s="20">
        <v>18.940000000000001</v>
      </c>
      <c r="B934" s="209">
        <v>207</v>
      </c>
    </row>
    <row r="935" spans="1:2">
      <c r="A935" s="20">
        <v>18.95</v>
      </c>
      <c r="B935" s="209">
        <v>207</v>
      </c>
    </row>
    <row r="936" spans="1:2">
      <c r="A936" s="20">
        <v>18.96</v>
      </c>
      <c r="B936" s="209">
        <v>206</v>
      </c>
    </row>
    <row r="937" spans="1:2">
      <c r="A937" s="20">
        <v>18.97</v>
      </c>
      <c r="B937" s="209">
        <v>206</v>
      </c>
    </row>
    <row r="938" spans="1:2">
      <c r="A938" s="20">
        <v>18.98</v>
      </c>
      <c r="B938" s="209">
        <v>205</v>
      </c>
    </row>
    <row r="939" spans="1:2">
      <c r="A939" s="20">
        <v>18.989999999999998</v>
      </c>
      <c r="B939" s="209">
        <v>205</v>
      </c>
    </row>
    <row r="940" spans="1:2">
      <c r="A940" s="20">
        <v>19</v>
      </c>
      <c r="B940" s="209">
        <v>204</v>
      </c>
    </row>
    <row r="941" spans="1:2">
      <c r="A941" s="20">
        <v>19.010000000000002</v>
      </c>
      <c r="B941" s="209">
        <v>203</v>
      </c>
    </row>
    <row r="942" spans="1:2">
      <c r="A942" s="20">
        <v>19.02</v>
      </c>
      <c r="B942" s="209">
        <v>203</v>
      </c>
    </row>
    <row r="943" spans="1:2">
      <c r="A943" s="20">
        <v>19.03</v>
      </c>
      <c r="B943" s="209">
        <v>202</v>
      </c>
    </row>
    <row r="944" spans="1:2">
      <c r="A944" s="20">
        <v>19.04</v>
      </c>
      <c r="B944" s="209">
        <v>202</v>
      </c>
    </row>
    <row r="945" spans="1:2">
      <c r="A945" s="20">
        <v>19.05</v>
      </c>
      <c r="B945" s="209">
        <v>201</v>
      </c>
    </row>
    <row r="946" spans="1:2">
      <c r="A946" s="20">
        <v>19.059999999999999</v>
      </c>
      <c r="B946" s="209">
        <v>201</v>
      </c>
    </row>
    <row r="947" spans="1:2">
      <c r="A947" s="20">
        <v>19.07</v>
      </c>
      <c r="B947" s="209">
        <v>200</v>
      </c>
    </row>
    <row r="948" spans="1:2">
      <c r="A948" s="20">
        <v>19.079999999999998</v>
      </c>
      <c r="B948" s="13">
        <v>200</v>
      </c>
    </row>
    <row r="949" spans="1:2">
      <c r="A949" s="20">
        <v>19.09</v>
      </c>
      <c r="B949" s="13">
        <v>199</v>
      </c>
    </row>
    <row r="950" spans="1:2">
      <c r="A950" s="20">
        <v>19.100000000000001</v>
      </c>
      <c r="B950" s="13">
        <v>199</v>
      </c>
    </row>
    <row r="951" spans="1:2">
      <c r="A951" s="20">
        <v>19.11</v>
      </c>
      <c r="B951" s="13">
        <v>198</v>
      </c>
    </row>
    <row r="952" spans="1:2">
      <c r="A952" s="20">
        <v>19.12</v>
      </c>
      <c r="B952" s="13">
        <v>198</v>
      </c>
    </row>
    <row r="953" spans="1:2">
      <c r="A953" s="20">
        <v>19.13</v>
      </c>
      <c r="B953" s="13">
        <v>197</v>
      </c>
    </row>
    <row r="954" spans="1:2">
      <c r="A954" s="20">
        <v>19.14</v>
      </c>
      <c r="B954" s="13">
        <v>197</v>
      </c>
    </row>
    <row r="955" spans="1:2">
      <c r="A955" s="20">
        <v>19.149999999999999</v>
      </c>
      <c r="B955" s="13">
        <v>196</v>
      </c>
    </row>
    <row r="956" spans="1:2">
      <c r="A956" s="20">
        <v>19.16</v>
      </c>
      <c r="B956" s="13">
        <v>195</v>
      </c>
    </row>
    <row r="957" spans="1:2">
      <c r="A957" s="20">
        <v>19.170000000000002</v>
      </c>
      <c r="B957" s="13">
        <v>195</v>
      </c>
    </row>
    <row r="958" spans="1:2">
      <c r="A958" s="20">
        <v>19.18</v>
      </c>
      <c r="B958" s="13">
        <v>194</v>
      </c>
    </row>
    <row r="959" spans="1:2">
      <c r="A959" s="20">
        <v>19.190000000000001</v>
      </c>
      <c r="B959" s="13">
        <v>194</v>
      </c>
    </row>
    <row r="960" spans="1:2">
      <c r="A960" s="20">
        <v>19.2</v>
      </c>
      <c r="B960" s="13">
        <v>193</v>
      </c>
    </row>
    <row r="961" spans="1:2">
      <c r="A961" s="20">
        <v>19.21</v>
      </c>
      <c r="B961" s="13">
        <v>193</v>
      </c>
    </row>
    <row r="962" spans="1:2">
      <c r="A962" s="20">
        <v>19.22</v>
      </c>
      <c r="B962" s="13">
        <v>192</v>
      </c>
    </row>
    <row r="963" spans="1:2">
      <c r="A963" s="20">
        <v>19.23</v>
      </c>
      <c r="B963" s="13">
        <v>192</v>
      </c>
    </row>
    <row r="964" spans="1:2">
      <c r="A964" s="20">
        <v>19.239999999999998</v>
      </c>
      <c r="B964" s="13">
        <v>191</v>
      </c>
    </row>
    <row r="965" spans="1:2">
      <c r="A965" s="20">
        <v>19.25</v>
      </c>
      <c r="B965" s="13">
        <v>191</v>
      </c>
    </row>
    <row r="966" spans="1:2">
      <c r="A966" s="20">
        <v>19.260000000000002</v>
      </c>
      <c r="B966" s="13">
        <v>190</v>
      </c>
    </row>
    <row r="967" spans="1:2">
      <c r="A967" s="20">
        <v>19.27</v>
      </c>
      <c r="B967" s="13">
        <v>190</v>
      </c>
    </row>
    <row r="968" spans="1:2">
      <c r="A968" s="20">
        <v>19.28</v>
      </c>
      <c r="B968" s="13">
        <v>189</v>
      </c>
    </row>
    <row r="969" spans="1:2">
      <c r="A969" s="20">
        <v>19.29</v>
      </c>
      <c r="B969" s="13">
        <v>189</v>
      </c>
    </row>
    <row r="970" spans="1:2">
      <c r="A970" s="20">
        <v>19.3</v>
      </c>
      <c r="B970" s="13">
        <v>188</v>
      </c>
    </row>
    <row r="971" spans="1:2">
      <c r="A971" s="20">
        <v>19.309999999999999</v>
      </c>
      <c r="B971" s="13">
        <v>188</v>
      </c>
    </row>
    <row r="972" spans="1:2">
      <c r="A972" s="20">
        <v>19.32</v>
      </c>
      <c r="B972" s="13">
        <v>187</v>
      </c>
    </row>
    <row r="973" spans="1:2">
      <c r="A973" s="20">
        <v>19.329999999999998</v>
      </c>
      <c r="B973" s="13">
        <v>187</v>
      </c>
    </row>
    <row r="974" spans="1:2">
      <c r="A974" s="20">
        <v>19.34</v>
      </c>
      <c r="B974" s="13">
        <v>186</v>
      </c>
    </row>
    <row r="975" spans="1:2">
      <c r="A975" s="20">
        <v>19.350000000000001</v>
      </c>
      <c r="B975" s="13">
        <v>186</v>
      </c>
    </row>
    <row r="976" spans="1:2">
      <c r="A976" s="20">
        <v>19.36</v>
      </c>
      <c r="B976" s="13">
        <v>185</v>
      </c>
    </row>
    <row r="977" spans="1:2">
      <c r="A977" s="20">
        <v>19.37</v>
      </c>
      <c r="B977" s="13">
        <v>185</v>
      </c>
    </row>
    <row r="978" spans="1:2">
      <c r="A978" s="20">
        <v>19.38</v>
      </c>
      <c r="B978" s="13">
        <v>184</v>
      </c>
    </row>
    <row r="979" spans="1:2">
      <c r="A979" s="20">
        <v>19.39</v>
      </c>
      <c r="B979" s="13">
        <v>183</v>
      </c>
    </row>
    <row r="980" spans="1:2">
      <c r="A980" s="20">
        <v>19.399999999999999</v>
      </c>
      <c r="B980" s="13">
        <v>183</v>
      </c>
    </row>
    <row r="981" spans="1:2">
      <c r="A981" s="20">
        <v>19.41</v>
      </c>
      <c r="B981" s="13">
        <v>182</v>
      </c>
    </row>
    <row r="982" spans="1:2">
      <c r="A982" s="20">
        <v>19.420000000000002</v>
      </c>
      <c r="B982" s="13">
        <v>182</v>
      </c>
    </row>
    <row r="983" spans="1:2">
      <c r="A983" s="20">
        <v>19.43</v>
      </c>
      <c r="B983" s="13">
        <v>181</v>
      </c>
    </row>
    <row r="984" spans="1:2">
      <c r="A984" s="20">
        <v>19.440000000000001</v>
      </c>
      <c r="B984" s="13">
        <v>181</v>
      </c>
    </row>
    <row r="985" spans="1:2">
      <c r="A985" s="20">
        <v>19.45</v>
      </c>
      <c r="B985" s="13">
        <v>180</v>
      </c>
    </row>
    <row r="986" spans="1:2">
      <c r="A986" s="20">
        <v>19.46</v>
      </c>
      <c r="B986" s="13">
        <v>180</v>
      </c>
    </row>
    <row r="987" spans="1:2">
      <c r="A987" s="20">
        <v>19.47</v>
      </c>
      <c r="B987" s="13">
        <v>179</v>
      </c>
    </row>
    <row r="988" spans="1:2">
      <c r="A988" s="20">
        <v>19.48</v>
      </c>
      <c r="B988" s="13">
        <v>179</v>
      </c>
    </row>
    <row r="989" spans="1:2">
      <c r="A989" s="20">
        <v>19.489999999999998</v>
      </c>
      <c r="B989" s="13">
        <v>178</v>
      </c>
    </row>
    <row r="990" spans="1:2">
      <c r="A990" s="20">
        <v>19.5</v>
      </c>
      <c r="B990" s="13">
        <v>178</v>
      </c>
    </row>
    <row r="991" spans="1:2">
      <c r="A991" s="20">
        <v>19.510000000000002</v>
      </c>
      <c r="B991" s="13">
        <v>177</v>
      </c>
    </row>
    <row r="992" spans="1:2">
      <c r="A992" s="20">
        <v>19.52</v>
      </c>
      <c r="B992" s="13">
        <v>177</v>
      </c>
    </row>
    <row r="993" spans="1:2">
      <c r="A993" s="20">
        <v>19.53</v>
      </c>
      <c r="B993" s="13">
        <v>176</v>
      </c>
    </row>
    <row r="994" spans="1:2">
      <c r="A994" s="20">
        <v>19.54</v>
      </c>
      <c r="B994" s="13">
        <v>176</v>
      </c>
    </row>
    <row r="995" spans="1:2">
      <c r="A995" s="20">
        <v>19.55</v>
      </c>
      <c r="B995" s="13">
        <v>175</v>
      </c>
    </row>
    <row r="996" spans="1:2">
      <c r="A996" s="20">
        <v>19.559999999999999</v>
      </c>
      <c r="B996" s="13">
        <v>175</v>
      </c>
    </row>
    <row r="997" spans="1:2">
      <c r="A997" s="20">
        <v>19.57</v>
      </c>
      <c r="B997" s="13">
        <v>174</v>
      </c>
    </row>
    <row r="998" spans="1:2">
      <c r="A998" s="20">
        <v>19.579999999999998</v>
      </c>
      <c r="B998" s="13">
        <v>174</v>
      </c>
    </row>
    <row r="999" spans="1:2">
      <c r="A999" s="20">
        <v>19.59</v>
      </c>
      <c r="B999" s="13">
        <v>173</v>
      </c>
    </row>
    <row r="1000" spans="1:2">
      <c r="A1000" s="20">
        <v>19.600000000000001</v>
      </c>
      <c r="B1000" s="13">
        <v>173</v>
      </c>
    </row>
    <row r="1001" spans="1:2">
      <c r="A1001" s="20">
        <v>19.61</v>
      </c>
      <c r="B1001" s="13">
        <v>172</v>
      </c>
    </row>
    <row r="1002" spans="1:2">
      <c r="A1002" s="20">
        <v>19.62</v>
      </c>
      <c r="B1002" s="13">
        <v>172</v>
      </c>
    </row>
    <row r="1003" spans="1:2">
      <c r="A1003" s="20">
        <v>19.63</v>
      </c>
      <c r="B1003" s="13">
        <v>171</v>
      </c>
    </row>
    <row r="1004" spans="1:2">
      <c r="A1004" s="20">
        <v>19.64</v>
      </c>
      <c r="B1004" s="13">
        <v>171</v>
      </c>
    </row>
    <row r="1005" spans="1:2">
      <c r="A1005" s="20">
        <v>19.649999999999999</v>
      </c>
      <c r="B1005" s="13">
        <v>170</v>
      </c>
    </row>
    <row r="1006" spans="1:2">
      <c r="A1006" s="20">
        <v>19.66</v>
      </c>
      <c r="B1006" s="13">
        <v>170</v>
      </c>
    </row>
    <row r="1007" spans="1:2">
      <c r="A1007" s="20">
        <v>19.670000000000002</v>
      </c>
      <c r="B1007" s="13">
        <v>169</v>
      </c>
    </row>
    <row r="1008" spans="1:2">
      <c r="A1008" s="20">
        <v>19.68</v>
      </c>
      <c r="B1008" s="13">
        <v>169</v>
      </c>
    </row>
    <row r="1009" spans="1:2">
      <c r="A1009" s="20">
        <v>19.690000000000001</v>
      </c>
      <c r="B1009" s="13">
        <v>168</v>
      </c>
    </row>
    <row r="1010" spans="1:2">
      <c r="A1010" s="20">
        <v>19.7</v>
      </c>
      <c r="B1010" s="13">
        <v>168</v>
      </c>
    </row>
    <row r="1011" spans="1:2">
      <c r="A1011" s="20">
        <v>19.71</v>
      </c>
      <c r="B1011" s="13">
        <v>167</v>
      </c>
    </row>
    <row r="1012" spans="1:2">
      <c r="A1012" s="20">
        <v>19.72</v>
      </c>
      <c r="B1012" s="13">
        <v>167</v>
      </c>
    </row>
    <row r="1013" spans="1:2">
      <c r="A1013" s="20">
        <v>19.73</v>
      </c>
      <c r="B1013" s="13">
        <v>166</v>
      </c>
    </row>
    <row r="1014" spans="1:2">
      <c r="A1014" s="20">
        <v>19.739999999999998</v>
      </c>
      <c r="B1014" s="13">
        <v>166</v>
      </c>
    </row>
    <row r="1015" spans="1:2">
      <c r="A1015" s="20">
        <v>19.75</v>
      </c>
      <c r="B1015" s="13">
        <v>165</v>
      </c>
    </row>
    <row r="1016" spans="1:2">
      <c r="A1016" s="20">
        <v>19.760000000000002</v>
      </c>
      <c r="B1016" s="13">
        <v>165</v>
      </c>
    </row>
    <row r="1017" spans="1:2">
      <c r="A1017" s="20">
        <v>19.77</v>
      </c>
      <c r="B1017" s="13">
        <v>164</v>
      </c>
    </row>
    <row r="1018" spans="1:2">
      <c r="A1018" s="20">
        <v>19.78</v>
      </c>
      <c r="B1018" s="13">
        <v>164</v>
      </c>
    </row>
    <row r="1019" spans="1:2">
      <c r="A1019" s="20">
        <v>19.79</v>
      </c>
      <c r="B1019" s="13">
        <v>163</v>
      </c>
    </row>
    <row r="1020" spans="1:2">
      <c r="A1020" s="20">
        <v>19.8</v>
      </c>
      <c r="B1020" s="13">
        <v>163</v>
      </c>
    </row>
    <row r="1021" spans="1:2">
      <c r="A1021" s="20">
        <v>19.809999999999999</v>
      </c>
      <c r="B1021" s="13">
        <v>162</v>
      </c>
    </row>
    <row r="1022" spans="1:2">
      <c r="A1022" s="20">
        <v>19.82</v>
      </c>
      <c r="B1022" s="13">
        <v>162</v>
      </c>
    </row>
    <row r="1023" spans="1:2">
      <c r="A1023" s="20">
        <v>19.829999999999998</v>
      </c>
      <c r="B1023" s="13">
        <v>161</v>
      </c>
    </row>
    <row r="1024" spans="1:2">
      <c r="A1024" s="20">
        <v>19.84</v>
      </c>
      <c r="B1024" s="13">
        <v>161</v>
      </c>
    </row>
    <row r="1025" spans="1:2">
      <c r="A1025" s="20">
        <v>19.850000000000001</v>
      </c>
      <c r="B1025" s="13">
        <v>160</v>
      </c>
    </row>
    <row r="1026" spans="1:2">
      <c r="A1026" s="20">
        <v>19.86</v>
      </c>
      <c r="B1026" s="13">
        <v>160</v>
      </c>
    </row>
    <row r="1027" spans="1:2">
      <c r="A1027" s="20">
        <v>19.87</v>
      </c>
      <c r="B1027" s="13">
        <v>159</v>
      </c>
    </row>
    <row r="1028" spans="1:2">
      <c r="A1028" s="20">
        <v>19.88</v>
      </c>
      <c r="B1028" s="13">
        <v>159</v>
      </c>
    </row>
    <row r="1029" spans="1:2">
      <c r="A1029" s="20">
        <v>19.89</v>
      </c>
      <c r="B1029" s="13">
        <v>158</v>
      </c>
    </row>
    <row r="1030" spans="1:2">
      <c r="A1030" s="20">
        <v>19.899999999999999</v>
      </c>
      <c r="B1030" s="13">
        <v>158</v>
      </c>
    </row>
    <row r="1031" spans="1:2">
      <c r="A1031" s="20">
        <v>19.91</v>
      </c>
      <c r="B1031" s="13">
        <v>157</v>
      </c>
    </row>
    <row r="1032" spans="1:2">
      <c r="A1032" s="20">
        <v>19.920000000000002</v>
      </c>
      <c r="B1032" s="13">
        <v>157</v>
      </c>
    </row>
    <row r="1033" spans="1:2">
      <c r="A1033" s="20">
        <v>19.93</v>
      </c>
      <c r="B1033" s="13">
        <v>156</v>
      </c>
    </row>
    <row r="1034" spans="1:2">
      <c r="A1034" s="20">
        <v>19.940000000000001</v>
      </c>
      <c r="B1034" s="13">
        <v>156</v>
      </c>
    </row>
    <row r="1035" spans="1:2">
      <c r="A1035" s="20">
        <v>19.95</v>
      </c>
      <c r="B1035" s="13">
        <v>155</v>
      </c>
    </row>
    <row r="1036" spans="1:2">
      <c r="A1036" s="20">
        <v>19.96</v>
      </c>
      <c r="B1036" s="13">
        <v>155</v>
      </c>
    </row>
    <row r="1037" spans="1:2">
      <c r="A1037" s="20">
        <v>19.97</v>
      </c>
      <c r="B1037" s="13">
        <v>154</v>
      </c>
    </row>
    <row r="1038" spans="1:2">
      <c r="A1038" s="20">
        <v>19.98</v>
      </c>
      <c r="B1038" s="13">
        <v>154</v>
      </c>
    </row>
    <row r="1039" spans="1:2">
      <c r="A1039" s="20">
        <v>19.989999999999998</v>
      </c>
      <c r="B1039" s="13">
        <v>153</v>
      </c>
    </row>
    <row r="1040" spans="1:2">
      <c r="A1040" s="20">
        <v>20</v>
      </c>
      <c r="B1040" s="13">
        <v>153</v>
      </c>
    </row>
    <row r="1041" spans="1:2">
      <c r="A1041" s="20">
        <v>20.010000000000002</v>
      </c>
      <c r="B1041" s="13">
        <v>153</v>
      </c>
    </row>
    <row r="1042" spans="1:2">
      <c r="A1042" s="20">
        <v>20.02</v>
      </c>
      <c r="B1042" s="13">
        <v>152</v>
      </c>
    </row>
    <row r="1043" spans="1:2">
      <c r="A1043" s="20">
        <v>20.03</v>
      </c>
      <c r="B1043" s="13">
        <v>152</v>
      </c>
    </row>
    <row r="1044" spans="1:2">
      <c r="A1044" s="20">
        <v>20.04</v>
      </c>
      <c r="B1044" s="13">
        <v>151</v>
      </c>
    </row>
    <row r="1045" spans="1:2">
      <c r="A1045" s="20">
        <v>20.05</v>
      </c>
      <c r="B1045" s="13">
        <v>151</v>
      </c>
    </row>
    <row r="1046" spans="1:2">
      <c r="A1046" s="20">
        <v>20.059999999999999</v>
      </c>
      <c r="B1046" s="13">
        <v>150</v>
      </c>
    </row>
    <row r="1047" spans="1:2">
      <c r="A1047" s="20">
        <v>20.07</v>
      </c>
      <c r="B1047" s="13">
        <v>150</v>
      </c>
    </row>
    <row r="1048" spans="1:2">
      <c r="A1048" s="20">
        <v>20.079999999999998</v>
      </c>
      <c r="B1048" s="13">
        <v>149</v>
      </c>
    </row>
    <row r="1049" spans="1:2">
      <c r="A1049" s="20">
        <v>20.09</v>
      </c>
      <c r="B1049" s="13">
        <v>149</v>
      </c>
    </row>
    <row r="1050" spans="1:2">
      <c r="A1050" s="20">
        <v>20.100000000000001</v>
      </c>
      <c r="B1050" s="13">
        <v>148</v>
      </c>
    </row>
    <row r="1051" spans="1:2">
      <c r="A1051" s="20">
        <v>20.11</v>
      </c>
      <c r="B1051" s="13">
        <v>148</v>
      </c>
    </row>
    <row r="1052" spans="1:2">
      <c r="A1052" s="20">
        <v>20.12</v>
      </c>
      <c r="B1052" s="13">
        <v>147</v>
      </c>
    </row>
    <row r="1053" spans="1:2">
      <c r="A1053" s="20">
        <v>20.13</v>
      </c>
      <c r="B1053" s="13">
        <v>147</v>
      </c>
    </row>
    <row r="1054" spans="1:2">
      <c r="A1054" s="20">
        <v>20.14</v>
      </c>
      <c r="B1054" s="13">
        <v>146</v>
      </c>
    </row>
    <row r="1055" spans="1:2">
      <c r="A1055" s="20">
        <v>20.149999999999999</v>
      </c>
      <c r="B1055" s="13">
        <v>146</v>
      </c>
    </row>
    <row r="1056" spans="1:2">
      <c r="A1056" s="20">
        <v>20.16</v>
      </c>
      <c r="B1056" s="13">
        <v>145</v>
      </c>
    </row>
    <row r="1057" spans="1:2">
      <c r="A1057" s="20">
        <v>20.170000000000002</v>
      </c>
      <c r="B1057" s="13">
        <v>145</v>
      </c>
    </row>
    <row r="1058" spans="1:2">
      <c r="A1058" s="20">
        <v>20.18</v>
      </c>
      <c r="B1058" s="13">
        <v>144</v>
      </c>
    </row>
    <row r="1059" spans="1:2">
      <c r="A1059" s="20">
        <v>20.190000000000001</v>
      </c>
      <c r="B1059" s="13">
        <v>144</v>
      </c>
    </row>
    <row r="1060" spans="1:2">
      <c r="A1060" s="20">
        <v>20.2</v>
      </c>
      <c r="B1060" s="13">
        <v>143</v>
      </c>
    </row>
    <row r="1061" spans="1:2">
      <c r="A1061" s="20">
        <v>20.21</v>
      </c>
      <c r="B1061" s="13">
        <v>143</v>
      </c>
    </row>
    <row r="1062" spans="1:2">
      <c r="A1062" s="20">
        <v>20.22</v>
      </c>
      <c r="B1062" s="13">
        <v>142</v>
      </c>
    </row>
    <row r="1063" spans="1:2">
      <c r="A1063" s="20">
        <v>20.23</v>
      </c>
      <c r="B1063" s="13">
        <v>142</v>
      </c>
    </row>
    <row r="1064" spans="1:2">
      <c r="A1064" s="20">
        <v>20.239999999999998</v>
      </c>
      <c r="B1064" s="13">
        <v>142</v>
      </c>
    </row>
    <row r="1065" spans="1:2">
      <c r="A1065" s="20">
        <v>20.25</v>
      </c>
      <c r="B1065" s="13">
        <v>141</v>
      </c>
    </row>
    <row r="1066" spans="1:2">
      <c r="A1066" s="20">
        <v>20.260000000000002</v>
      </c>
      <c r="B1066" s="13">
        <v>141</v>
      </c>
    </row>
    <row r="1067" spans="1:2">
      <c r="A1067" s="20">
        <v>20.27</v>
      </c>
      <c r="B1067" s="13">
        <v>140</v>
      </c>
    </row>
    <row r="1068" spans="1:2">
      <c r="A1068" s="20">
        <v>20.28</v>
      </c>
      <c r="B1068" s="13">
        <v>140</v>
      </c>
    </row>
    <row r="1069" spans="1:2">
      <c r="A1069" s="20">
        <v>20.29</v>
      </c>
      <c r="B1069" s="13">
        <v>139</v>
      </c>
    </row>
    <row r="1070" spans="1:2">
      <c r="A1070" s="20">
        <v>20.3</v>
      </c>
      <c r="B1070" s="13">
        <v>139</v>
      </c>
    </row>
    <row r="1071" spans="1:2">
      <c r="A1071" s="20">
        <v>20.309999999999999</v>
      </c>
      <c r="B1071" s="13">
        <v>138</v>
      </c>
    </row>
    <row r="1072" spans="1:2">
      <c r="A1072" s="20">
        <v>20.32</v>
      </c>
      <c r="B1072" s="13">
        <v>138</v>
      </c>
    </row>
    <row r="1073" spans="1:2">
      <c r="A1073" s="20">
        <v>20.329999999999998</v>
      </c>
      <c r="B1073" s="13">
        <v>137</v>
      </c>
    </row>
    <row r="1074" spans="1:2">
      <c r="A1074" s="20">
        <v>20.34</v>
      </c>
      <c r="B1074" s="13">
        <v>137</v>
      </c>
    </row>
    <row r="1075" spans="1:2">
      <c r="A1075" s="20">
        <v>20.350000000000001</v>
      </c>
      <c r="B1075" s="13">
        <v>136</v>
      </c>
    </row>
    <row r="1076" spans="1:2">
      <c r="A1076" s="20">
        <v>20.36</v>
      </c>
      <c r="B1076" s="13">
        <v>136</v>
      </c>
    </row>
    <row r="1077" spans="1:2">
      <c r="A1077" s="20">
        <v>20.37</v>
      </c>
      <c r="B1077" s="13">
        <v>135</v>
      </c>
    </row>
    <row r="1078" spans="1:2">
      <c r="A1078" s="20">
        <v>20.38</v>
      </c>
      <c r="B1078" s="13">
        <v>135</v>
      </c>
    </row>
    <row r="1079" spans="1:2">
      <c r="A1079" s="20">
        <v>20.39</v>
      </c>
      <c r="B1079" s="13">
        <v>134</v>
      </c>
    </row>
    <row r="1080" spans="1:2">
      <c r="A1080" s="20">
        <v>20.399999999999999</v>
      </c>
      <c r="B1080" s="13">
        <v>134</v>
      </c>
    </row>
    <row r="1081" spans="1:2">
      <c r="A1081" s="20">
        <v>20.41</v>
      </c>
      <c r="B1081" s="13">
        <v>134</v>
      </c>
    </row>
    <row r="1082" spans="1:2">
      <c r="A1082" s="20">
        <v>20.420000000000002</v>
      </c>
      <c r="B1082" s="13">
        <v>133</v>
      </c>
    </row>
    <row r="1083" spans="1:2">
      <c r="A1083" s="20">
        <v>20.43</v>
      </c>
      <c r="B1083" s="13">
        <v>133</v>
      </c>
    </row>
    <row r="1084" spans="1:2">
      <c r="A1084" s="20">
        <v>20.440000000000001</v>
      </c>
      <c r="B1084" s="13">
        <v>132</v>
      </c>
    </row>
    <row r="1085" spans="1:2">
      <c r="A1085" s="20">
        <v>20.45</v>
      </c>
      <c r="B1085" s="13">
        <v>132</v>
      </c>
    </row>
    <row r="1086" spans="1:2">
      <c r="A1086" s="20">
        <v>20.46</v>
      </c>
      <c r="B1086" s="13">
        <v>131</v>
      </c>
    </row>
    <row r="1087" spans="1:2">
      <c r="A1087" s="20">
        <v>20.47</v>
      </c>
      <c r="B1087" s="13">
        <v>131</v>
      </c>
    </row>
    <row r="1088" spans="1:2">
      <c r="A1088" s="20">
        <v>20.48</v>
      </c>
      <c r="B1088" s="13">
        <v>130</v>
      </c>
    </row>
    <row r="1089" spans="1:2">
      <c r="A1089" s="20">
        <v>20.49</v>
      </c>
      <c r="B1089" s="13">
        <v>130</v>
      </c>
    </row>
    <row r="1090" spans="1:2">
      <c r="A1090" s="20">
        <v>20.5</v>
      </c>
      <c r="B1090" s="13">
        <v>129</v>
      </c>
    </row>
    <row r="1091" spans="1:2">
      <c r="A1091" s="20">
        <v>20.51</v>
      </c>
      <c r="B1091" s="13">
        <v>129</v>
      </c>
    </row>
    <row r="1092" spans="1:2">
      <c r="A1092" s="20">
        <v>20.52</v>
      </c>
      <c r="B1092" s="13">
        <v>128</v>
      </c>
    </row>
    <row r="1093" spans="1:2">
      <c r="A1093" s="20">
        <v>20.53</v>
      </c>
      <c r="B1093" s="13">
        <v>128</v>
      </c>
    </row>
    <row r="1094" spans="1:2">
      <c r="A1094" s="20">
        <v>20.54</v>
      </c>
      <c r="B1094" s="13">
        <v>128</v>
      </c>
    </row>
    <row r="1095" spans="1:2">
      <c r="A1095" s="20">
        <v>20.55</v>
      </c>
      <c r="B1095" s="13">
        <v>127</v>
      </c>
    </row>
    <row r="1096" spans="1:2">
      <c r="A1096" s="20">
        <v>20.56</v>
      </c>
      <c r="B1096" s="13">
        <v>127</v>
      </c>
    </row>
    <row r="1097" spans="1:2">
      <c r="A1097" s="20">
        <v>20.57</v>
      </c>
      <c r="B1097" s="13">
        <v>126</v>
      </c>
    </row>
    <row r="1098" spans="1:2">
      <c r="A1098" s="20">
        <v>20.58</v>
      </c>
      <c r="B1098" s="13">
        <v>126</v>
      </c>
    </row>
    <row r="1099" spans="1:2">
      <c r="A1099" s="20">
        <v>20.59</v>
      </c>
      <c r="B1099" s="13">
        <v>125</v>
      </c>
    </row>
    <row r="1100" spans="1:2">
      <c r="A1100" s="20">
        <v>20.6</v>
      </c>
      <c r="B1100" s="13">
        <v>125</v>
      </c>
    </row>
    <row r="1101" spans="1:2">
      <c r="A1101" s="20">
        <v>20.61</v>
      </c>
      <c r="B1101" s="13">
        <v>124</v>
      </c>
    </row>
    <row r="1102" spans="1:2">
      <c r="A1102" s="20">
        <v>20.62</v>
      </c>
      <c r="B1102" s="13">
        <v>124</v>
      </c>
    </row>
    <row r="1103" spans="1:2">
      <c r="A1103" s="20">
        <v>20.63</v>
      </c>
      <c r="B1103" s="13">
        <v>123</v>
      </c>
    </row>
    <row r="1104" spans="1:2">
      <c r="A1104" s="20">
        <v>20.64</v>
      </c>
      <c r="B1104" s="13">
        <v>123</v>
      </c>
    </row>
    <row r="1105" spans="1:2">
      <c r="A1105" s="20">
        <v>20.65</v>
      </c>
      <c r="B1105" s="13">
        <v>122</v>
      </c>
    </row>
    <row r="1106" spans="1:2">
      <c r="A1106" s="20">
        <v>20.66</v>
      </c>
      <c r="B1106" s="13">
        <v>122</v>
      </c>
    </row>
    <row r="1107" spans="1:2">
      <c r="A1107" s="20">
        <v>20.67</v>
      </c>
      <c r="B1107" s="13">
        <v>122</v>
      </c>
    </row>
    <row r="1108" spans="1:2">
      <c r="A1108" s="20">
        <v>20.68</v>
      </c>
      <c r="B1108" s="13">
        <v>121</v>
      </c>
    </row>
    <row r="1109" spans="1:2">
      <c r="A1109" s="20">
        <v>20.69</v>
      </c>
      <c r="B1109" s="13">
        <v>121</v>
      </c>
    </row>
    <row r="1110" spans="1:2">
      <c r="A1110" s="20">
        <v>20.7</v>
      </c>
      <c r="B1110" s="13">
        <v>120</v>
      </c>
    </row>
    <row r="1111" spans="1:2">
      <c r="A1111" s="20">
        <v>20.71</v>
      </c>
      <c r="B1111" s="13">
        <v>120</v>
      </c>
    </row>
    <row r="1112" spans="1:2">
      <c r="A1112" s="20">
        <v>20.72</v>
      </c>
      <c r="B1112" s="13">
        <v>119</v>
      </c>
    </row>
    <row r="1113" spans="1:2">
      <c r="A1113" s="20">
        <v>20.73</v>
      </c>
      <c r="B1113" s="13">
        <v>119</v>
      </c>
    </row>
    <row r="1114" spans="1:2">
      <c r="A1114" s="20">
        <v>20.74</v>
      </c>
      <c r="B1114" s="13">
        <v>118</v>
      </c>
    </row>
    <row r="1115" spans="1:2">
      <c r="A1115" s="20">
        <v>20.75</v>
      </c>
      <c r="B1115" s="13">
        <v>118</v>
      </c>
    </row>
    <row r="1116" spans="1:2">
      <c r="A1116" s="20">
        <v>20.76</v>
      </c>
      <c r="B1116" s="13">
        <v>118</v>
      </c>
    </row>
    <row r="1117" spans="1:2">
      <c r="A1117" s="20">
        <v>20.77</v>
      </c>
      <c r="B1117" s="13">
        <v>117</v>
      </c>
    </row>
    <row r="1118" spans="1:2">
      <c r="A1118" s="20">
        <v>20.78</v>
      </c>
      <c r="B1118" s="13">
        <v>117</v>
      </c>
    </row>
    <row r="1119" spans="1:2">
      <c r="A1119" s="20">
        <v>20.79</v>
      </c>
      <c r="B1119" s="13">
        <v>116</v>
      </c>
    </row>
    <row r="1120" spans="1:2">
      <c r="A1120" s="20">
        <v>20.8</v>
      </c>
      <c r="B1120" s="13">
        <v>116</v>
      </c>
    </row>
    <row r="1121" spans="1:2">
      <c r="A1121" s="20">
        <v>20.81</v>
      </c>
      <c r="B1121" s="13">
        <v>115</v>
      </c>
    </row>
    <row r="1122" spans="1:2">
      <c r="A1122" s="20">
        <v>20.82</v>
      </c>
      <c r="B1122" s="13">
        <v>115</v>
      </c>
    </row>
    <row r="1123" spans="1:2">
      <c r="A1123" s="20">
        <v>20.83</v>
      </c>
      <c r="B1123" s="13">
        <v>114</v>
      </c>
    </row>
    <row r="1124" spans="1:2">
      <c r="A1124" s="20">
        <v>20.84</v>
      </c>
      <c r="B1124" s="13">
        <v>114</v>
      </c>
    </row>
    <row r="1125" spans="1:2">
      <c r="A1125" s="20">
        <v>20.85</v>
      </c>
      <c r="B1125" s="13">
        <v>113</v>
      </c>
    </row>
    <row r="1126" spans="1:2">
      <c r="A1126" s="20">
        <v>20.86</v>
      </c>
      <c r="B1126" s="13">
        <v>113</v>
      </c>
    </row>
    <row r="1127" spans="1:2">
      <c r="A1127" s="20">
        <v>20.87</v>
      </c>
      <c r="B1127" s="13">
        <v>113</v>
      </c>
    </row>
    <row r="1128" spans="1:2">
      <c r="A1128" s="20">
        <v>20.88</v>
      </c>
      <c r="B1128" s="13">
        <v>112</v>
      </c>
    </row>
    <row r="1129" spans="1:2">
      <c r="A1129" s="20">
        <v>20.89</v>
      </c>
      <c r="B1129" s="13">
        <v>112</v>
      </c>
    </row>
    <row r="1130" spans="1:2">
      <c r="A1130" s="20">
        <v>20.9</v>
      </c>
      <c r="B1130" s="13">
        <v>111</v>
      </c>
    </row>
    <row r="1131" spans="1:2">
      <c r="A1131" s="20">
        <v>20.91</v>
      </c>
      <c r="B1131" s="13">
        <v>111</v>
      </c>
    </row>
    <row r="1132" spans="1:2">
      <c r="A1132" s="20">
        <v>20.92</v>
      </c>
      <c r="B1132" s="13">
        <v>110</v>
      </c>
    </row>
    <row r="1133" spans="1:2">
      <c r="A1133" s="20">
        <v>20.93</v>
      </c>
      <c r="B1133" s="13">
        <v>110</v>
      </c>
    </row>
    <row r="1134" spans="1:2">
      <c r="A1134" s="20">
        <v>20.94</v>
      </c>
      <c r="B1134" s="13">
        <v>109</v>
      </c>
    </row>
    <row r="1135" spans="1:2">
      <c r="A1135" s="20">
        <v>20.95</v>
      </c>
      <c r="B1135" s="13">
        <v>109</v>
      </c>
    </row>
    <row r="1136" spans="1:2">
      <c r="A1136" s="20">
        <v>20.96</v>
      </c>
      <c r="B1136" s="13">
        <v>109</v>
      </c>
    </row>
    <row r="1137" spans="1:2">
      <c r="A1137" s="20">
        <v>20.97</v>
      </c>
      <c r="B1137" s="13">
        <v>108</v>
      </c>
    </row>
    <row r="1138" spans="1:2">
      <c r="A1138" s="20">
        <v>20.98</v>
      </c>
      <c r="B1138" s="13">
        <v>108</v>
      </c>
    </row>
    <row r="1139" spans="1:2">
      <c r="A1139" s="20">
        <v>20.99</v>
      </c>
      <c r="B1139" s="13">
        <v>107</v>
      </c>
    </row>
    <row r="1140" spans="1:2">
      <c r="A1140" s="20">
        <v>21</v>
      </c>
      <c r="B1140" s="13">
        <v>107</v>
      </c>
    </row>
    <row r="1141" spans="1:2">
      <c r="A1141" s="20">
        <v>21.01</v>
      </c>
      <c r="B1141" s="13">
        <v>106</v>
      </c>
    </row>
    <row r="1142" spans="1:2">
      <c r="A1142" s="20">
        <v>21.02</v>
      </c>
      <c r="B1142" s="13">
        <v>106</v>
      </c>
    </row>
    <row r="1143" spans="1:2">
      <c r="A1143" s="20">
        <v>21.03</v>
      </c>
      <c r="B1143" s="13">
        <v>106</v>
      </c>
    </row>
    <row r="1144" spans="1:2">
      <c r="A1144" s="20">
        <v>21.04</v>
      </c>
      <c r="B1144" s="13">
        <v>105</v>
      </c>
    </row>
    <row r="1145" spans="1:2">
      <c r="A1145" s="20">
        <v>21.05</v>
      </c>
      <c r="B1145" s="13">
        <v>105</v>
      </c>
    </row>
    <row r="1146" spans="1:2">
      <c r="A1146" s="20">
        <v>21.06</v>
      </c>
      <c r="B1146" s="13">
        <v>104</v>
      </c>
    </row>
    <row r="1147" spans="1:2">
      <c r="A1147" s="20">
        <v>21.07</v>
      </c>
      <c r="B1147" s="13">
        <v>104</v>
      </c>
    </row>
    <row r="1148" spans="1:2">
      <c r="A1148" s="20">
        <v>21.08</v>
      </c>
      <c r="B1148" s="13">
        <v>103</v>
      </c>
    </row>
    <row r="1149" spans="1:2">
      <c r="A1149" s="20">
        <v>21.09</v>
      </c>
      <c r="B1149" s="13">
        <v>103</v>
      </c>
    </row>
    <row r="1150" spans="1:2">
      <c r="A1150" s="20">
        <v>21.1</v>
      </c>
      <c r="B1150" s="13">
        <v>102</v>
      </c>
    </row>
    <row r="1151" spans="1:2">
      <c r="A1151" s="20">
        <v>21.11</v>
      </c>
      <c r="B1151" s="13">
        <v>102</v>
      </c>
    </row>
    <row r="1152" spans="1:2">
      <c r="A1152" s="20">
        <v>21.12</v>
      </c>
      <c r="B1152" s="13">
        <v>102</v>
      </c>
    </row>
    <row r="1153" spans="1:2">
      <c r="A1153" s="20">
        <v>21.13</v>
      </c>
      <c r="B1153" s="13">
        <v>101</v>
      </c>
    </row>
    <row r="1154" spans="1:2">
      <c r="A1154" s="20">
        <v>21.14</v>
      </c>
      <c r="B1154" s="13">
        <v>101</v>
      </c>
    </row>
    <row r="1155" spans="1:2">
      <c r="A1155" s="20">
        <v>21.15</v>
      </c>
      <c r="B1155" s="13">
        <v>100</v>
      </c>
    </row>
    <row r="1156" spans="1:2">
      <c r="A1156" s="20">
        <v>21.16</v>
      </c>
      <c r="B1156" s="13">
        <v>100</v>
      </c>
    </row>
    <row r="1157" spans="1:2">
      <c r="A1157" s="20">
        <v>21.17</v>
      </c>
      <c r="B1157" s="13">
        <v>99</v>
      </c>
    </row>
    <row r="1158" spans="1:2">
      <c r="A1158" s="20">
        <v>21.18</v>
      </c>
      <c r="B1158" s="13">
        <v>99</v>
      </c>
    </row>
    <row r="1159" spans="1:2">
      <c r="A1159" s="20">
        <v>21.19</v>
      </c>
      <c r="B1159" s="13">
        <v>99</v>
      </c>
    </row>
    <row r="1160" spans="1:2">
      <c r="A1160" s="20">
        <v>21.2</v>
      </c>
      <c r="B1160" s="13">
        <v>98</v>
      </c>
    </row>
    <row r="1161" spans="1:2">
      <c r="A1161" s="20">
        <v>21.21</v>
      </c>
      <c r="B1161" s="13">
        <v>98</v>
      </c>
    </row>
    <row r="1162" spans="1:2">
      <c r="A1162" s="20">
        <v>21.22</v>
      </c>
      <c r="B1162" s="13">
        <v>97</v>
      </c>
    </row>
    <row r="1163" spans="1:2">
      <c r="A1163" s="20">
        <v>21.23</v>
      </c>
      <c r="B1163" s="13">
        <v>97</v>
      </c>
    </row>
    <row r="1164" spans="1:2">
      <c r="A1164" s="20">
        <v>21.24</v>
      </c>
      <c r="B1164" s="13">
        <v>96</v>
      </c>
    </row>
    <row r="1165" spans="1:2">
      <c r="A1165" s="20">
        <v>21.25</v>
      </c>
      <c r="B1165" s="13">
        <v>96</v>
      </c>
    </row>
    <row r="1166" spans="1:2">
      <c r="A1166" s="20">
        <v>21.26</v>
      </c>
      <c r="B1166" s="13">
        <v>96</v>
      </c>
    </row>
    <row r="1167" spans="1:2">
      <c r="A1167" s="20">
        <v>21.27</v>
      </c>
      <c r="B1167" s="13">
        <v>95</v>
      </c>
    </row>
    <row r="1168" spans="1:2">
      <c r="A1168" s="20">
        <v>21.28</v>
      </c>
      <c r="B1168" s="13">
        <v>95</v>
      </c>
    </row>
    <row r="1169" spans="1:2">
      <c r="A1169" s="20">
        <v>21.29</v>
      </c>
      <c r="B1169" s="13">
        <v>94</v>
      </c>
    </row>
    <row r="1170" spans="1:2">
      <c r="A1170" s="20">
        <v>21.3</v>
      </c>
      <c r="B1170" s="13">
        <v>94</v>
      </c>
    </row>
    <row r="1171" spans="1:2">
      <c r="A1171" s="20">
        <v>21.31</v>
      </c>
      <c r="B1171" s="13">
        <v>93</v>
      </c>
    </row>
    <row r="1172" spans="1:2">
      <c r="A1172" s="20">
        <v>21.32</v>
      </c>
      <c r="B1172" s="13">
        <v>93</v>
      </c>
    </row>
    <row r="1173" spans="1:2">
      <c r="A1173" s="20">
        <v>21.33</v>
      </c>
      <c r="B1173" s="13">
        <v>93</v>
      </c>
    </row>
    <row r="1174" spans="1:2">
      <c r="A1174" s="20">
        <v>21.34</v>
      </c>
      <c r="B1174" s="13">
        <v>92</v>
      </c>
    </row>
    <row r="1175" spans="1:2">
      <c r="A1175" s="20">
        <v>21.35</v>
      </c>
      <c r="B1175" s="13">
        <v>92</v>
      </c>
    </row>
    <row r="1176" spans="1:2">
      <c r="A1176" s="20">
        <v>21.36</v>
      </c>
      <c r="B1176" s="13">
        <v>91</v>
      </c>
    </row>
    <row r="1177" spans="1:2">
      <c r="A1177" s="20">
        <v>21.37</v>
      </c>
      <c r="B1177" s="13">
        <v>91</v>
      </c>
    </row>
    <row r="1178" spans="1:2">
      <c r="A1178" s="20">
        <v>21.38</v>
      </c>
      <c r="B1178" s="13">
        <v>90</v>
      </c>
    </row>
    <row r="1179" spans="1:2">
      <c r="A1179" s="20">
        <v>21.39</v>
      </c>
      <c r="B1179" s="13">
        <v>90</v>
      </c>
    </row>
    <row r="1180" spans="1:2">
      <c r="A1180" s="20">
        <v>21.4</v>
      </c>
      <c r="B1180" s="13">
        <v>90</v>
      </c>
    </row>
    <row r="1181" spans="1:2">
      <c r="A1181" s="20">
        <v>21.41</v>
      </c>
      <c r="B1181" s="13">
        <v>89</v>
      </c>
    </row>
    <row r="1182" spans="1:2">
      <c r="A1182" s="20">
        <v>21.42</v>
      </c>
      <c r="B1182" s="13">
        <v>89</v>
      </c>
    </row>
    <row r="1183" spans="1:2">
      <c r="A1183" s="20">
        <v>21.43</v>
      </c>
      <c r="B1183" s="13">
        <v>88</v>
      </c>
    </row>
    <row r="1184" spans="1:2">
      <c r="A1184" s="20">
        <v>21.44</v>
      </c>
      <c r="B1184" s="13">
        <v>88</v>
      </c>
    </row>
    <row r="1185" spans="1:2">
      <c r="A1185" s="20">
        <v>21.45</v>
      </c>
      <c r="B1185" s="13">
        <v>87</v>
      </c>
    </row>
    <row r="1186" spans="1:2">
      <c r="A1186" s="20">
        <v>21.46</v>
      </c>
      <c r="B1186" s="13">
        <v>87</v>
      </c>
    </row>
    <row r="1187" spans="1:2">
      <c r="A1187" s="20">
        <v>21.47</v>
      </c>
      <c r="B1187" s="13">
        <v>87</v>
      </c>
    </row>
    <row r="1188" spans="1:2">
      <c r="A1188" s="20">
        <v>21.48</v>
      </c>
      <c r="B1188" s="13">
        <v>86</v>
      </c>
    </row>
    <row r="1189" spans="1:2">
      <c r="A1189" s="20">
        <v>21.49</v>
      </c>
      <c r="B1189" s="13">
        <v>86</v>
      </c>
    </row>
    <row r="1190" spans="1:2">
      <c r="A1190" s="20">
        <v>21.5</v>
      </c>
      <c r="B1190" s="13">
        <v>85</v>
      </c>
    </row>
    <row r="1191" spans="1:2">
      <c r="A1191" s="20">
        <v>21.51</v>
      </c>
      <c r="B1191" s="13">
        <v>85</v>
      </c>
    </row>
    <row r="1192" spans="1:2">
      <c r="A1192" s="20">
        <v>21.52</v>
      </c>
      <c r="B1192" s="13">
        <v>85</v>
      </c>
    </row>
    <row r="1193" spans="1:2">
      <c r="A1193" s="20">
        <v>21.53</v>
      </c>
      <c r="B1193" s="13">
        <v>84</v>
      </c>
    </row>
    <row r="1194" spans="1:2">
      <c r="A1194" s="20">
        <v>21.54</v>
      </c>
      <c r="B1194" s="13">
        <v>84</v>
      </c>
    </row>
    <row r="1195" spans="1:2">
      <c r="A1195" s="20">
        <v>21.55</v>
      </c>
      <c r="B1195" s="13">
        <v>83</v>
      </c>
    </row>
    <row r="1196" spans="1:2">
      <c r="A1196" s="20">
        <v>21.56</v>
      </c>
      <c r="B1196" s="13">
        <v>83</v>
      </c>
    </row>
    <row r="1197" spans="1:2">
      <c r="A1197" s="20">
        <v>21.57</v>
      </c>
      <c r="B1197" s="13">
        <v>82</v>
      </c>
    </row>
    <row r="1198" spans="1:2">
      <c r="A1198" s="20">
        <v>21.58</v>
      </c>
      <c r="B1198" s="13">
        <v>82</v>
      </c>
    </row>
    <row r="1199" spans="1:2">
      <c r="A1199" s="20">
        <v>21.59</v>
      </c>
      <c r="B1199" s="13">
        <v>82</v>
      </c>
    </row>
    <row r="1200" spans="1:2">
      <c r="A1200" s="20">
        <v>21.6</v>
      </c>
      <c r="B1200" s="13">
        <v>81</v>
      </c>
    </row>
    <row r="1201" spans="1:2">
      <c r="A1201" s="20">
        <v>21.61</v>
      </c>
      <c r="B1201" s="13">
        <v>81</v>
      </c>
    </row>
    <row r="1202" spans="1:2">
      <c r="A1202" s="20">
        <v>21.62</v>
      </c>
      <c r="B1202" s="13">
        <v>80</v>
      </c>
    </row>
    <row r="1203" spans="1:2">
      <c r="A1203" s="20">
        <v>21.63</v>
      </c>
      <c r="B1203" s="13">
        <v>80</v>
      </c>
    </row>
    <row r="1204" spans="1:2">
      <c r="A1204" s="20">
        <v>21.64</v>
      </c>
      <c r="B1204" s="13">
        <v>80</v>
      </c>
    </row>
    <row r="1205" spans="1:2">
      <c r="A1205" s="20">
        <v>21.65</v>
      </c>
      <c r="B1205" s="13">
        <v>79</v>
      </c>
    </row>
    <row r="1206" spans="1:2">
      <c r="A1206" s="20">
        <v>21.66</v>
      </c>
      <c r="B1206" s="13">
        <v>79</v>
      </c>
    </row>
    <row r="1207" spans="1:2">
      <c r="A1207" s="20">
        <v>21.67</v>
      </c>
      <c r="B1207" s="13">
        <v>78</v>
      </c>
    </row>
    <row r="1208" spans="1:2">
      <c r="A1208" s="20">
        <v>21.68</v>
      </c>
      <c r="B1208" s="13">
        <v>78</v>
      </c>
    </row>
    <row r="1209" spans="1:2">
      <c r="A1209" s="20">
        <v>21.69</v>
      </c>
      <c r="B1209" s="13">
        <v>78</v>
      </c>
    </row>
    <row r="1210" spans="1:2">
      <c r="A1210" s="20">
        <v>21.7</v>
      </c>
      <c r="B1210" s="13">
        <v>77</v>
      </c>
    </row>
    <row r="1211" spans="1:2">
      <c r="A1211" s="20">
        <v>21.71</v>
      </c>
      <c r="B1211" s="13">
        <v>77</v>
      </c>
    </row>
    <row r="1212" spans="1:2">
      <c r="A1212" s="20">
        <v>21.72</v>
      </c>
      <c r="B1212" s="13">
        <v>76</v>
      </c>
    </row>
    <row r="1213" spans="1:2">
      <c r="A1213" s="20">
        <v>21.73</v>
      </c>
      <c r="B1213" s="13">
        <v>76</v>
      </c>
    </row>
    <row r="1214" spans="1:2">
      <c r="A1214" s="20">
        <v>21.74</v>
      </c>
      <c r="B1214" s="13">
        <v>75</v>
      </c>
    </row>
    <row r="1215" spans="1:2">
      <c r="A1215" s="20">
        <v>21.75</v>
      </c>
      <c r="B1215" s="13">
        <v>75</v>
      </c>
    </row>
    <row r="1216" spans="1:2">
      <c r="A1216" s="20">
        <v>21.76</v>
      </c>
      <c r="B1216" s="13">
        <v>75</v>
      </c>
    </row>
    <row r="1217" spans="1:2">
      <c r="A1217" s="20">
        <v>21.77</v>
      </c>
      <c r="B1217" s="13">
        <v>74</v>
      </c>
    </row>
    <row r="1218" spans="1:2">
      <c r="A1218" s="20">
        <v>21.78</v>
      </c>
      <c r="B1218" s="13">
        <v>74</v>
      </c>
    </row>
    <row r="1219" spans="1:2">
      <c r="A1219" s="20">
        <v>21.79</v>
      </c>
      <c r="B1219" s="13">
        <v>73</v>
      </c>
    </row>
    <row r="1220" spans="1:2">
      <c r="A1220" s="20">
        <v>21.8</v>
      </c>
      <c r="B1220" s="13">
        <v>73</v>
      </c>
    </row>
    <row r="1221" spans="1:2">
      <c r="A1221" s="20">
        <v>21.81</v>
      </c>
      <c r="B1221" s="13">
        <v>73</v>
      </c>
    </row>
    <row r="1222" spans="1:2">
      <c r="A1222" s="20">
        <v>21.82</v>
      </c>
      <c r="B1222" s="13">
        <v>72</v>
      </c>
    </row>
    <row r="1223" spans="1:2">
      <c r="A1223" s="20">
        <v>21.83</v>
      </c>
      <c r="B1223" s="13">
        <v>72</v>
      </c>
    </row>
    <row r="1224" spans="1:2">
      <c r="A1224" s="20">
        <v>21.84</v>
      </c>
      <c r="B1224" s="13">
        <v>71</v>
      </c>
    </row>
    <row r="1225" spans="1:2">
      <c r="A1225" s="20">
        <v>21.85</v>
      </c>
      <c r="B1225" s="13">
        <v>71</v>
      </c>
    </row>
    <row r="1226" spans="1:2">
      <c r="A1226" s="20">
        <v>21.86</v>
      </c>
      <c r="B1226" s="13">
        <v>71</v>
      </c>
    </row>
    <row r="1227" spans="1:2">
      <c r="A1227" s="20">
        <v>21.87</v>
      </c>
      <c r="B1227" s="13">
        <v>70</v>
      </c>
    </row>
    <row r="1228" spans="1:2">
      <c r="A1228" s="20">
        <v>21.88</v>
      </c>
      <c r="B1228" s="13">
        <v>70</v>
      </c>
    </row>
    <row r="1229" spans="1:2">
      <c r="A1229" s="20">
        <v>21.89</v>
      </c>
      <c r="B1229" s="13">
        <v>69</v>
      </c>
    </row>
    <row r="1230" spans="1:2">
      <c r="A1230" s="20">
        <v>21.9</v>
      </c>
      <c r="B1230" s="13">
        <v>69</v>
      </c>
    </row>
    <row r="1231" spans="1:2">
      <c r="A1231" s="20">
        <v>21.91</v>
      </c>
      <c r="B1231" s="13">
        <v>69</v>
      </c>
    </row>
    <row r="1232" spans="1:2">
      <c r="A1232" s="20">
        <v>21.92</v>
      </c>
      <c r="B1232" s="13">
        <v>68</v>
      </c>
    </row>
    <row r="1233" spans="1:2">
      <c r="A1233" s="20">
        <v>21.93</v>
      </c>
      <c r="B1233" s="13">
        <v>68</v>
      </c>
    </row>
    <row r="1234" spans="1:2">
      <c r="A1234" s="20">
        <v>21.94</v>
      </c>
      <c r="B1234" s="13">
        <v>67</v>
      </c>
    </row>
    <row r="1235" spans="1:2">
      <c r="A1235" s="20">
        <v>21.95</v>
      </c>
      <c r="B1235" s="13">
        <v>67</v>
      </c>
    </row>
    <row r="1236" spans="1:2">
      <c r="A1236" s="20">
        <v>21.96</v>
      </c>
      <c r="B1236" s="13">
        <v>67</v>
      </c>
    </row>
    <row r="1237" spans="1:2">
      <c r="A1237" s="20">
        <v>21.97</v>
      </c>
      <c r="B1237" s="13">
        <v>66</v>
      </c>
    </row>
    <row r="1238" spans="1:2">
      <c r="A1238" s="20">
        <v>21.98</v>
      </c>
      <c r="B1238" s="13">
        <v>66</v>
      </c>
    </row>
    <row r="1239" spans="1:2">
      <c r="A1239" s="20">
        <v>21.99</v>
      </c>
      <c r="B1239" s="13">
        <v>65</v>
      </c>
    </row>
    <row r="1240" spans="1:2">
      <c r="A1240" s="20">
        <v>22</v>
      </c>
      <c r="B1240" s="13">
        <v>65</v>
      </c>
    </row>
    <row r="1241" spans="1:2">
      <c r="A1241" s="20">
        <v>22.01</v>
      </c>
      <c r="B1241" s="13">
        <v>65</v>
      </c>
    </row>
    <row r="1242" spans="1:2">
      <c r="A1242" s="20">
        <v>22.02</v>
      </c>
      <c r="B1242" s="13">
        <v>64</v>
      </c>
    </row>
    <row r="1243" spans="1:2">
      <c r="A1243" s="20">
        <v>22.03</v>
      </c>
      <c r="B1243" s="13">
        <v>64</v>
      </c>
    </row>
    <row r="1244" spans="1:2">
      <c r="A1244" s="20">
        <v>22.04</v>
      </c>
      <c r="B1244" s="13">
        <v>63</v>
      </c>
    </row>
    <row r="1245" spans="1:2">
      <c r="A1245" s="20">
        <v>22.05</v>
      </c>
      <c r="B1245" s="13">
        <v>63</v>
      </c>
    </row>
    <row r="1246" spans="1:2">
      <c r="A1246" s="20">
        <v>22.06</v>
      </c>
      <c r="B1246" s="13">
        <v>63</v>
      </c>
    </row>
    <row r="1247" spans="1:2">
      <c r="A1247" s="20">
        <v>22.07</v>
      </c>
      <c r="B1247" s="13">
        <v>62</v>
      </c>
    </row>
    <row r="1248" spans="1:2">
      <c r="A1248" s="20">
        <v>22.08</v>
      </c>
      <c r="B1248" s="13">
        <v>62</v>
      </c>
    </row>
    <row r="1249" spans="1:2">
      <c r="A1249" s="20">
        <v>22.09</v>
      </c>
      <c r="B1249" s="13">
        <v>61</v>
      </c>
    </row>
    <row r="1250" spans="1:2">
      <c r="A1250" s="20">
        <v>22.1</v>
      </c>
      <c r="B1250" s="13">
        <v>61</v>
      </c>
    </row>
    <row r="1251" spans="1:2">
      <c r="A1251" s="20">
        <v>22.11</v>
      </c>
      <c r="B1251" s="13">
        <v>61</v>
      </c>
    </row>
    <row r="1252" spans="1:2">
      <c r="A1252" s="20">
        <v>22.12</v>
      </c>
      <c r="B1252" s="13">
        <v>60</v>
      </c>
    </row>
    <row r="1253" spans="1:2">
      <c r="A1253" s="20">
        <v>22.13</v>
      </c>
      <c r="B1253" s="13">
        <v>60</v>
      </c>
    </row>
    <row r="1254" spans="1:2">
      <c r="A1254" s="20">
        <v>22.14</v>
      </c>
      <c r="B1254" s="13">
        <v>59</v>
      </c>
    </row>
    <row r="1255" spans="1:2">
      <c r="A1255" s="20">
        <v>22.15</v>
      </c>
      <c r="B1255" s="13">
        <v>59</v>
      </c>
    </row>
    <row r="1256" spans="1:2">
      <c r="A1256" s="20">
        <v>22.16</v>
      </c>
      <c r="B1256" s="13">
        <v>59</v>
      </c>
    </row>
    <row r="1257" spans="1:2">
      <c r="A1257" s="20">
        <v>22.17</v>
      </c>
      <c r="B1257" s="13">
        <v>58</v>
      </c>
    </row>
    <row r="1258" spans="1:2">
      <c r="A1258" s="20">
        <v>22.18</v>
      </c>
      <c r="B1258" s="13">
        <v>58</v>
      </c>
    </row>
    <row r="1259" spans="1:2">
      <c r="A1259" s="20">
        <v>22.19</v>
      </c>
      <c r="B1259" s="13">
        <v>57</v>
      </c>
    </row>
    <row r="1260" spans="1:2">
      <c r="A1260" s="20">
        <v>22.2</v>
      </c>
      <c r="B1260" s="13">
        <v>57</v>
      </c>
    </row>
    <row r="1261" spans="1:2">
      <c r="A1261" s="20">
        <v>22.21</v>
      </c>
      <c r="B1261" s="13">
        <v>57</v>
      </c>
    </row>
    <row r="1262" spans="1:2">
      <c r="A1262" s="20">
        <v>22.22</v>
      </c>
      <c r="B1262" s="13">
        <v>56</v>
      </c>
    </row>
    <row r="1263" spans="1:2">
      <c r="A1263" s="20">
        <v>22.23</v>
      </c>
      <c r="B1263" s="13">
        <v>56</v>
      </c>
    </row>
    <row r="1264" spans="1:2">
      <c r="A1264" s="20">
        <v>22.24</v>
      </c>
      <c r="B1264" s="13">
        <v>55</v>
      </c>
    </row>
    <row r="1265" spans="1:2">
      <c r="A1265" s="20">
        <v>22.25</v>
      </c>
      <c r="B1265" s="13">
        <v>55</v>
      </c>
    </row>
    <row r="1266" spans="1:2">
      <c r="A1266" s="20">
        <v>22.26</v>
      </c>
      <c r="B1266" s="13">
        <v>55</v>
      </c>
    </row>
    <row r="1267" spans="1:2">
      <c r="A1267" s="20">
        <v>22.27</v>
      </c>
      <c r="B1267" s="13">
        <v>54</v>
      </c>
    </row>
    <row r="1268" spans="1:2">
      <c r="A1268" s="20">
        <v>22.28</v>
      </c>
      <c r="B1268" s="13">
        <v>54</v>
      </c>
    </row>
    <row r="1269" spans="1:2">
      <c r="A1269" s="20">
        <v>22.29</v>
      </c>
      <c r="B1269" s="13">
        <v>53</v>
      </c>
    </row>
    <row r="1270" spans="1:2">
      <c r="A1270" s="20">
        <v>22.3</v>
      </c>
      <c r="B1270" s="13">
        <v>53</v>
      </c>
    </row>
    <row r="1271" spans="1:2">
      <c r="A1271" s="20">
        <v>22.31</v>
      </c>
      <c r="B1271" s="13">
        <v>53</v>
      </c>
    </row>
    <row r="1272" spans="1:2">
      <c r="A1272" s="20">
        <v>22.32</v>
      </c>
      <c r="B1272" s="13">
        <v>52</v>
      </c>
    </row>
    <row r="1273" spans="1:2">
      <c r="A1273" s="20">
        <v>22.33</v>
      </c>
      <c r="B1273" s="13">
        <v>52</v>
      </c>
    </row>
    <row r="1274" spans="1:2">
      <c r="A1274" s="20">
        <v>22.34</v>
      </c>
      <c r="B1274" s="13">
        <v>52</v>
      </c>
    </row>
    <row r="1275" spans="1:2">
      <c r="A1275" s="20">
        <v>22.35</v>
      </c>
      <c r="B1275" s="13">
        <v>51</v>
      </c>
    </row>
    <row r="1276" spans="1:2">
      <c r="A1276" s="20">
        <v>22.36</v>
      </c>
      <c r="B1276" s="13">
        <v>51</v>
      </c>
    </row>
    <row r="1277" spans="1:2">
      <c r="A1277" s="20">
        <v>22.37</v>
      </c>
      <c r="B1277" s="13">
        <v>50</v>
      </c>
    </row>
    <row r="1278" spans="1:2">
      <c r="A1278" s="20">
        <v>22.38</v>
      </c>
      <c r="B1278" s="13">
        <v>50</v>
      </c>
    </row>
    <row r="1279" spans="1:2">
      <c r="A1279" s="20">
        <v>22.39</v>
      </c>
      <c r="B1279" s="13">
        <v>50</v>
      </c>
    </row>
    <row r="1280" spans="1:2">
      <c r="A1280" s="20">
        <v>22.4</v>
      </c>
      <c r="B1280" s="13">
        <v>49</v>
      </c>
    </row>
    <row r="1281" spans="1:2">
      <c r="A1281" s="20">
        <v>22.41</v>
      </c>
      <c r="B1281" s="13">
        <v>49</v>
      </c>
    </row>
    <row r="1282" spans="1:2">
      <c r="A1282" s="20">
        <v>22.42</v>
      </c>
      <c r="B1282" s="13">
        <v>48</v>
      </c>
    </row>
    <row r="1283" spans="1:2">
      <c r="A1283" s="20">
        <v>22.43</v>
      </c>
      <c r="B1283" s="13">
        <v>48</v>
      </c>
    </row>
    <row r="1284" spans="1:2">
      <c r="A1284" s="20">
        <v>22.44</v>
      </c>
      <c r="B1284" s="13">
        <v>48</v>
      </c>
    </row>
    <row r="1285" spans="1:2">
      <c r="A1285" s="20">
        <v>22.45</v>
      </c>
      <c r="B1285" s="13">
        <v>47</v>
      </c>
    </row>
    <row r="1286" spans="1:2">
      <c r="A1286" s="20">
        <v>22.46</v>
      </c>
      <c r="B1286" s="13">
        <v>47</v>
      </c>
    </row>
    <row r="1287" spans="1:2">
      <c r="A1287" s="20">
        <v>22.47</v>
      </c>
      <c r="B1287" s="13">
        <v>46</v>
      </c>
    </row>
    <row r="1288" spans="1:2">
      <c r="A1288" s="20">
        <v>22.48</v>
      </c>
      <c r="B1288" s="13">
        <v>46</v>
      </c>
    </row>
    <row r="1289" spans="1:2">
      <c r="A1289" s="20">
        <v>22.49</v>
      </c>
      <c r="B1289" s="13">
        <v>46</v>
      </c>
    </row>
    <row r="1290" spans="1:2">
      <c r="A1290" s="20">
        <v>22.5</v>
      </c>
      <c r="B1290" s="13">
        <v>45</v>
      </c>
    </row>
    <row r="1291" spans="1:2">
      <c r="A1291" s="20">
        <v>22.51</v>
      </c>
      <c r="B1291" s="13">
        <v>45</v>
      </c>
    </row>
    <row r="1292" spans="1:2">
      <c r="A1292" s="20">
        <v>22.52</v>
      </c>
      <c r="B1292" s="13">
        <v>45</v>
      </c>
    </row>
    <row r="1293" spans="1:2">
      <c r="A1293" s="20">
        <v>22.53</v>
      </c>
      <c r="B1293" s="13">
        <v>44</v>
      </c>
    </row>
    <row r="1294" spans="1:2">
      <c r="A1294" s="20">
        <v>22.54</v>
      </c>
      <c r="B1294" s="13">
        <v>44</v>
      </c>
    </row>
    <row r="1295" spans="1:2">
      <c r="A1295" s="20">
        <v>22.55</v>
      </c>
      <c r="B1295" s="13">
        <v>43</v>
      </c>
    </row>
    <row r="1296" spans="1:2">
      <c r="A1296" s="20">
        <v>22.56</v>
      </c>
      <c r="B1296" s="13">
        <v>43</v>
      </c>
    </row>
    <row r="1297" spans="1:2">
      <c r="A1297" s="20">
        <v>22.57</v>
      </c>
      <c r="B1297" s="13">
        <v>43</v>
      </c>
    </row>
    <row r="1298" spans="1:2">
      <c r="A1298" s="20">
        <v>22.58</v>
      </c>
      <c r="B1298" s="13">
        <v>42</v>
      </c>
    </row>
    <row r="1299" spans="1:2">
      <c r="A1299" s="20">
        <v>22.59</v>
      </c>
      <c r="B1299" s="13">
        <v>42</v>
      </c>
    </row>
    <row r="1300" spans="1:2">
      <c r="A1300" s="20">
        <v>22.6</v>
      </c>
      <c r="B1300" s="13">
        <v>42</v>
      </c>
    </row>
    <row r="1301" spans="1:2">
      <c r="A1301" s="20">
        <v>22.61</v>
      </c>
      <c r="B1301" s="13">
        <v>41</v>
      </c>
    </row>
    <row r="1302" spans="1:2">
      <c r="A1302" s="20">
        <v>22.62</v>
      </c>
      <c r="B1302" s="13">
        <v>41</v>
      </c>
    </row>
    <row r="1303" spans="1:2">
      <c r="A1303" s="20">
        <v>22.63</v>
      </c>
      <c r="B1303" s="13">
        <v>40</v>
      </c>
    </row>
    <row r="1304" spans="1:2">
      <c r="A1304" s="20">
        <v>22.64</v>
      </c>
      <c r="B1304" s="13">
        <v>40</v>
      </c>
    </row>
    <row r="1305" spans="1:2">
      <c r="A1305" s="20">
        <v>22.65</v>
      </c>
      <c r="B1305" s="13">
        <v>40</v>
      </c>
    </row>
    <row r="1306" spans="1:2">
      <c r="A1306" s="20">
        <v>22.66</v>
      </c>
      <c r="B1306" s="13">
        <v>39</v>
      </c>
    </row>
    <row r="1307" spans="1:2">
      <c r="A1307" s="20">
        <v>22.67</v>
      </c>
      <c r="B1307" s="13">
        <v>39</v>
      </c>
    </row>
    <row r="1308" spans="1:2">
      <c r="A1308" s="20">
        <v>22.68</v>
      </c>
      <c r="B1308" s="13">
        <v>39</v>
      </c>
    </row>
    <row r="1309" spans="1:2">
      <c r="A1309" s="20">
        <v>22.69</v>
      </c>
      <c r="B1309" s="13">
        <v>38</v>
      </c>
    </row>
    <row r="1310" spans="1:2">
      <c r="A1310" s="20">
        <v>22.7</v>
      </c>
      <c r="B1310" s="13">
        <v>38</v>
      </c>
    </row>
    <row r="1311" spans="1:2">
      <c r="A1311" s="20">
        <v>22.71</v>
      </c>
      <c r="B1311" s="13">
        <v>37</v>
      </c>
    </row>
    <row r="1312" spans="1:2">
      <c r="A1312" s="20">
        <v>22.72</v>
      </c>
      <c r="B1312" s="13">
        <v>37</v>
      </c>
    </row>
    <row r="1313" spans="1:2">
      <c r="A1313" s="20">
        <v>22.73</v>
      </c>
      <c r="B1313" s="13">
        <v>37</v>
      </c>
    </row>
    <row r="1314" spans="1:2">
      <c r="A1314" s="20">
        <v>22.74</v>
      </c>
      <c r="B1314" s="13">
        <v>36</v>
      </c>
    </row>
    <row r="1315" spans="1:2">
      <c r="A1315" s="20">
        <v>22.75</v>
      </c>
      <c r="B1315" s="13">
        <v>36</v>
      </c>
    </row>
    <row r="1316" spans="1:2">
      <c r="A1316" s="20">
        <v>22.76</v>
      </c>
      <c r="B1316" s="13">
        <v>36</v>
      </c>
    </row>
    <row r="1317" spans="1:2">
      <c r="A1317" s="20">
        <v>22.77</v>
      </c>
      <c r="B1317" s="13">
        <v>35</v>
      </c>
    </row>
    <row r="1318" spans="1:2">
      <c r="A1318" s="20">
        <v>22.78</v>
      </c>
      <c r="B1318" s="13">
        <v>35</v>
      </c>
    </row>
    <row r="1319" spans="1:2">
      <c r="A1319" s="20">
        <v>22.79</v>
      </c>
      <c r="B1319" s="13">
        <v>34</v>
      </c>
    </row>
    <row r="1320" spans="1:2">
      <c r="A1320" s="20">
        <v>22.8</v>
      </c>
      <c r="B1320" s="13">
        <v>34</v>
      </c>
    </row>
    <row r="1321" spans="1:2">
      <c r="A1321" s="20">
        <v>22.81</v>
      </c>
      <c r="B1321" s="13">
        <v>34</v>
      </c>
    </row>
    <row r="1322" spans="1:2">
      <c r="A1322" s="20">
        <v>22.82</v>
      </c>
      <c r="B1322" s="13">
        <v>33</v>
      </c>
    </row>
    <row r="1323" spans="1:2">
      <c r="A1323" s="20">
        <v>22.83</v>
      </c>
      <c r="B1323" s="13">
        <v>33</v>
      </c>
    </row>
    <row r="1324" spans="1:2">
      <c r="A1324" s="20">
        <v>22.84</v>
      </c>
      <c r="B1324" s="13">
        <v>33</v>
      </c>
    </row>
    <row r="1325" spans="1:2">
      <c r="A1325" s="20">
        <v>22.85</v>
      </c>
      <c r="B1325" s="13">
        <v>32</v>
      </c>
    </row>
    <row r="1326" spans="1:2">
      <c r="A1326" s="20">
        <v>22.86</v>
      </c>
      <c r="B1326" s="13">
        <v>32</v>
      </c>
    </row>
    <row r="1327" spans="1:2">
      <c r="A1327" s="20">
        <v>22.87</v>
      </c>
      <c r="B1327" s="13">
        <v>31</v>
      </c>
    </row>
    <row r="1328" spans="1:2">
      <c r="A1328" s="20">
        <v>22.88</v>
      </c>
      <c r="B1328" s="13">
        <v>31</v>
      </c>
    </row>
    <row r="1329" spans="1:2">
      <c r="A1329" s="20">
        <v>22.89</v>
      </c>
      <c r="B1329" s="13">
        <v>31</v>
      </c>
    </row>
    <row r="1330" spans="1:2">
      <c r="A1330" s="20">
        <v>22.9</v>
      </c>
      <c r="B1330" s="13">
        <v>30</v>
      </c>
    </row>
    <row r="1331" spans="1:2">
      <c r="A1331" s="20">
        <v>22.91</v>
      </c>
      <c r="B1331" s="13">
        <v>30</v>
      </c>
    </row>
    <row r="1332" spans="1:2">
      <c r="A1332" s="20">
        <v>22.92</v>
      </c>
      <c r="B1332" s="13">
        <v>30</v>
      </c>
    </row>
    <row r="1333" spans="1:2">
      <c r="A1333" s="20">
        <v>22.93</v>
      </c>
      <c r="B1333" s="13">
        <v>29</v>
      </c>
    </row>
    <row r="1334" spans="1:2">
      <c r="A1334" s="20">
        <v>22.94</v>
      </c>
      <c r="B1334" s="13">
        <v>29</v>
      </c>
    </row>
    <row r="1335" spans="1:2">
      <c r="A1335" s="20">
        <v>22.95</v>
      </c>
      <c r="B1335" s="13">
        <v>28</v>
      </c>
    </row>
    <row r="1336" spans="1:2">
      <c r="A1336" s="20">
        <v>22.96</v>
      </c>
      <c r="B1336" s="13">
        <v>28</v>
      </c>
    </row>
    <row r="1337" spans="1:2">
      <c r="A1337" s="20">
        <v>22.97</v>
      </c>
      <c r="B1337" s="13">
        <v>28</v>
      </c>
    </row>
    <row r="1338" spans="1:2">
      <c r="A1338" s="20">
        <v>22.98</v>
      </c>
      <c r="B1338" s="13">
        <v>27</v>
      </c>
    </row>
    <row r="1339" spans="1:2">
      <c r="A1339" s="20">
        <v>22.99</v>
      </c>
      <c r="B1339" s="13">
        <v>27</v>
      </c>
    </row>
    <row r="1340" spans="1:2">
      <c r="A1340" s="20">
        <v>23</v>
      </c>
      <c r="B1340" s="13">
        <v>27</v>
      </c>
    </row>
    <row r="1341" spans="1:2">
      <c r="A1341" s="20">
        <v>23.01</v>
      </c>
      <c r="B1341" s="13">
        <v>26</v>
      </c>
    </row>
    <row r="1342" spans="1:2">
      <c r="A1342" s="20">
        <v>23.02</v>
      </c>
      <c r="B1342" s="13">
        <v>26</v>
      </c>
    </row>
    <row r="1343" spans="1:2">
      <c r="A1343" s="20">
        <v>23.03</v>
      </c>
      <c r="B1343" s="13">
        <v>26</v>
      </c>
    </row>
    <row r="1344" spans="1:2">
      <c r="A1344" s="20">
        <v>23.04</v>
      </c>
      <c r="B1344" s="13">
        <v>25</v>
      </c>
    </row>
    <row r="1345" spans="1:2">
      <c r="A1345" s="20">
        <v>23.05</v>
      </c>
      <c r="B1345" s="13">
        <v>25</v>
      </c>
    </row>
    <row r="1346" spans="1:2">
      <c r="A1346" s="20">
        <v>23.06</v>
      </c>
      <c r="B1346" s="13">
        <v>24</v>
      </c>
    </row>
    <row r="1347" spans="1:2">
      <c r="A1347" s="20">
        <v>23.07</v>
      </c>
      <c r="B1347" s="13">
        <v>24</v>
      </c>
    </row>
    <row r="1348" spans="1:2">
      <c r="A1348" s="20">
        <v>23.08</v>
      </c>
      <c r="B1348" s="13">
        <v>24</v>
      </c>
    </row>
    <row r="1349" spans="1:2">
      <c r="A1349" s="20">
        <v>23.09</v>
      </c>
      <c r="B1349" s="13">
        <v>23</v>
      </c>
    </row>
    <row r="1350" spans="1:2">
      <c r="A1350" s="20">
        <v>23.1</v>
      </c>
      <c r="B1350" s="13">
        <v>23</v>
      </c>
    </row>
    <row r="1351" spans="1:2">
      <c r="A1351" s="20">
        <v>23.11</v>
      </c>
      <c r="B1351" s="13">
        <v>23</v>
      </c>
    </row>
    <row r="1352" spans="1:2">
      <c r="A1352" s="20">
        <v>23.12</v>
      </c>
      <c r="B1352" s="13">
        <v>22</v>
      </c>
    </row>
    <row r="1353" spans="1:2">
      <c r="A1353" s="20">
        <v>23.13</v>
      </c>
      <c r="B1353" s="13">
        <v>22</v>
      </c>
    </row>
    <row r="1354" spans="1:2">
      <c r="A1354" s="20">
        <v>23.14</v>
      </c>
      <c r="B1354" s="13">
        <v>22</v>
      </c>
    </row>
    <row r="1355" spans="1:2">
      <c r="A1355" s="20">
        <v>23.15</v>
      </c>
      <c r="B1355" s="13">
        <v>21</v>
      </c>
    </row>
    <row r="1356" spans="1:2">
      <c r="A1356" s="20">
        <v>23.16</v>
      </c>
      <c r="B1356" s="13">
        <v>21</v>
      </c>
    </row>
    <row r="1357" spans="1:2">
      <c r="A1357" s="20">
        <v>23.17</v>
      </c>
      <c r="B1357" s="13">
        <v>20</v>
      </c>
    </row>
    <row r="1358" spans="1:2">
      <c r="A1358" s="20">
        <v>23.18</v>
      </c>
      <c r="B1358" s="13">
        <v>20</v>
      </c>
    </row>
    <row r="1359" spans="1:2">
      <c r="A1359" s="20">
        <v>23.19</v>
      </c>
      <c r="B1359" s="13">
        <v>20</v>
      </c>
    </row>
    <row r="1360" spans="1:2">
      <c r="A1360" s="20">
        <v>23.2</v>
      </c>
      <c r="B1360" s="13">
        <v>19</v>
      </c>
    </row>
    <row r="1361" spans="1:2">
      <c r="A1361" s="20">
        <v>23.21</v>
      </c>
      <c r="B1361" s="13">
        <v>19</v>
      </c>
    </row>
    <row r="1362" spans="1:2">
      <c r="A1362" s="20">
        <v>23.22</v>
      </c>
      <c r="B1362" s="13">
        <v>19</v>
      </c>
    </row>
    <row r="1363" spans="1:2">
      <c r="A1363" s="20">
        <v>23.23</v>
      </c>
      <c r="B1363" s="13">
        <v>18</v>
      </c>
    </row>
    <row r="1364" spans="1:2">
      <c r="A1364" s="20">
        <v>23.24</v>
      </c>
      <c r="B1364" s="13">
        <v>18</v>
      </c>
    </row>
    <row r="1365" spans="1:2">
      <c r="A1365" s="20">
        <v>23.25</v>
      </c>
      <c r="B1365" s="13">
        <v>18</v>
      </c>
    </row>
    <row r="1366" spans="1:2">
      <c r="A1366" s="20">
        <v>23.26</v>
      </c>
      <c r="B1366" s="13">
        <v>17</v>
      </c>
    </row>
    <row r="1367" spans="1:2">
      <c r="A1367" s="20">
        <v>23.27</v>
      </c>
      <c r="B1367" s="13">
        <v>17</v>
      </c>
    </row>
    <row r="1368" spans="1:2">
      <c r="A1368" s="20">
        <v>23.28</v>
      </c>
      <c r="B1368" s="13">
        <v>16</v>
      </c>
    </row>
    <row r="1369" spans="1:2">
      <c r="A1369" s="20">
        <v>23.29</v>
      </c>
      <c r="B1369" s="13">
        <v>16</v>
      </c>
    </row>
    <row r="1370" spans="1:2">
      <c r="A1370" s="20">
        <v>23.3</v>
      </c>
      <c r="B1370" s="13">
        <v>16</v>
      </c>
    </row>
    <row r="1371" spans="1:2">
      <c r="A1371" s="20">
        <v>23.31</v>
      </c>
      <c r="B1371" s="13">
        <v>15</v>
      </c>
    </row>
    <row r="1372" spans="1:2">
      <c r="A1372" s="20">
        <v>23.32</v>
      </c>
      <c r="B1372" s="13">
        <v>15</v>
      </c>
    </row>
    <row r="1373" spans="1:2">
      <c r="A1373" s="20">
        <v>23.33</v>
      </c>
      <c r="B1373" s="13">
        <v>15</v>
      </c>
    </row>
    <row r="1374" spans="1:2">
      <c r="A1374" s="20">
        <v>23.34</v>
      </c>
      <c r="B1374" s="13">
        <v>14</v>
      </c>
    </row>
    <row r="1375" spans="1:2">
      <c r="A1375" s="20">
        <v>23.35</v>
      </c>
      <c r="B1375" s="13">
        <v>14</v>
      </c>
    </row>
    <row r="1376" spans="1:2">
      <c r="A1376" s="20">
        <v>23.36</v>
      </c>
      <c r="B1376" s="13">
        <v>14</v>
      </c>
    </row>
    <row r="1377" spans="1:2">
      <c r="A1377" s="20">
        <v>23.37</v>
      </c>
      <c r="B1377" s="13">
        <v>13</v>
      </c>
    </row>
    <row r="1378" spans="1:2">
      <c r="A1378" s="20">
        <v>23.38</v>
      </c>
      <c r="B1378" s="13">
        <v>13</v>
      </c>
    </row>
    <row r="1379" spans="1:2">
      <c r="A1379" s="20">
        <v>23.39</v>
      </c>
      <c r="B1379" s="13">
        <v>13</v>
      </c>
    </row>
    <row r="1380" spans="1:2">
      <c r="A1380" s="20">
        <v>23.4</v>
      </c>
      <c r="B1380" s="13">
        <v>12</v>
      </c>
    </row>
    <row r="1381" spans="1:2">
      <c r="A1381" s="20">
        <v>23.41</v>
      </c>
      <c r="B1381" s="13">
        <v>12</v>
      </c>
    </row>
    <row r="1382" spans="1:2">
      <c r="A1382" s="20">
        <v>23.42</v>
      </c>
      <c r="B1382" s="13">
        <v>12</v>
      </c>
    </row>
    <row r="1383" spans="1:2">
      <c r="A1383" s="20">
        <v>23.43</v>
      </c>
      <c r="B1383" s="13">
        <v>11</v>
      </c>
    </row>
    <row r="1384" spans="1:2">
      <c r="A1384" s="20">
        <v>23.44</v>
      </c>
      <c r="B1384" s="13">
        <v>11</v>
      </c>
    </row>
    <row r="1385" spans="1:2">
      <c r="A1385" s="20">
        <v>23.45</v>
      </c>
      <c r="B1385" s="13">
        <v>10</v>
      </c>
    </row>
    <row r="1386" spans="1:2">
      <c r="A1386" s="20">
        <v>23.46</v>
      </c>
      <c r="B1386" s="13">
        <v>10</v>
      </c>
    </row>
    <row r="1387" spans="1:2">
      <c r="A1387" s="20">
        <v>23.47</v>
      </c>
      <c r="B1387" s="13">
        <v>10</v>
      </c>
    </row>
    <row r="1388" spans="1:2">
      <c r="A1388" s="20">
        <v>23.48</v>
      </c>
      <c r="B1388" s="13">
        <v>9</v>
      </c>
    </row>
    <row r="1389" spans="1:2">
      <c r="A1389" s="20">
        <v>23.49</v>
      </c>
      <c r="B1389" s="13">
        <v>9</v>
      </c>
    </row>
    <row r="1390" spans="1:2">
      <c r="A1390" s="20">
        <v>23.5</v>
      </c>
      <c r="B1390" s="13">
        <v>9</v>
      </c>
    </row>
    <row r="1391" spans="1:2">
      <c r="A1391" s="20">
        <v>23.51</v>
      </c>
      <c r="B1391" s="13">
        <v>8</v>
      </c>
    </row>
    <row r="1392" spans="1:2">
      <c r="A1392" s="20">
        <v>23.52</v>
      </c>
      <c r="B1392" s="13">
        <v>8</v>
      </c>
    </row>
    <row r="1393" spans="1:2">
      <c r="A1393" s="20">
        <v>23.53</v>
      </c>
      <c r="B1393" s="13">
        <v>8</v>
      </c>
    </row>
    <row r="1394" spans="1:2">
      <c r="A1394" s="20">
        <v>23.54</v>
      </c>
      <c r="B1394" s="13">
        <v>7</v>
      </c>
    </row>
    <row r="1395" spans="1:2">
      <c r="A1395" s="20">
        <v>23.55</v>
      </c>
      <c r="B1395" s="13">
        <v>7</v>
      </c>
    </row>
    <row r="1396" spans="1:2">
      <c r="A1396" s="20">
        <v>23.56</v>
      </c>
      <c r="B1396" s="13">
        <v>7</v>
      </c>
    </row>
    <row r="1397" spans="1:2">
      <c r="A1397" s="20">
        <v>23.57</v>
      </c>
      <c r="B1397" s="13">
        <v>6</v>
      </c>
    </row>
    <row r="1398" spans="1:2">
      <c r="A1398" s="20">
        <v>23.58</v>
      </c>
      <c r="B1398" s="13">
        <v>6</v>
      </c>
    </row>
    <row r="1399" spans="1:2">
      <c r="A1399" s="20">
        <v>23.59</v>
      </c>
      <c r="B1399" s="13">
        <v>6</v>
      </c>
    </row>
    <row r="1400" spans="1:2">
      <c r="A1400" s="20">
        <v>23.6</v>
      </c>
      <c r="B1400" s="13">
        <v>5</v>
      </c>
    </row>
    <row r="1401" spans="1:2">
      <c r="A1401" s="20">
        <v>23.61</v>
      </c>
      <c r="B1401" s="13">
        <v>5</v>
      </c>
    </row>
    <row r="1402" spans="1:2">
      <c r="A1402" s="20">
        <v>23.62</v>
      </c>
      <c r="B1402" s="13">
        <v>5</v>
      </c>
    </row>
    <row r="1403" spans="1:2">
      <c r="A1403" s="20">
        <v>23.63</v>
      </c>
      <c r="B1403" s="13">
        <v>4</v>
      </c>
    </row>
    <row r="1404" spans="1:2">
      <c r="A1404" s="20">
        <v>23.64</v>
      </c>
      <c r="B1404" s="13">
        <v>4</v>
      </c>
    </row>
    <row r="1405" spans="1:2">
      <c r="A1405" s="20">
        <v>23.65</v>
      </c>
      <c r="B1405" s="13">
        <v>3</v>
      </c>
    </row>
    <row r="1406" spans="1:2">
      <c r="A1406" s="20">
        <v>23.66</v>
      </c>
      <c r="B1406" s="13">
        <v>3</v>
      </c>
    </row>
    <row r="1407" spans="1:2">
      <c r="A1407" s="20">
        <v>23.67</v>
      </c>
      <c r="B1407" s="13">
        <v>3</v>
      </c>
    </row>
    <row r="1408" spans="1:2">
      <c r="A1408" s="20">
        <v>23.68</v>
      </c>
      <c r="B1408" s="13">
        <v>2</v>
      </c>
    </row>
    <row r="1409" spans="1:2">
      <c r="A1409" s="20">
        <v>23.69</v>
      </c>
      <c r="B1409" s="13">
        <v>2</v>
      </c>
    </row>
    <row r="1410" spans="1:2">
      <c r="A1410" s="20">
        <v>23.7</v>
      </c>
      <c r="B1410" s="13">
        <v>2</v>
      </c>
    </row>
    <row r="1411" spans="1:2">
      <c r="A1411" s="20">
        <v>23.71</v>
      </c>
      <c r="B1411" s="13">
        <v>1</v>
      </c>
    </row>
    <row r="1412" spans="1:2">
      <c r="A1412" s="20">
        <v>23.72</v>
      </c>
      <c r="B1412" s="13">
        <v>1</v>
      </c>
    </row>
    <row r="1413" spans="1:2">
      <c r="A1413" s="20">
        <v>23.73</v>
      </c>
      <c r="B1413" s="1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51A4-238B-4B22-9671-5E8C45027A26}">
  <sheetPr>
    <tabColor theme="0"/>
  </sheetPr>
  <dimension ref="A1:Z1566"/>
  <sheetViews>
    <sheetView workbookViewId="0"/>
  </sheetViews>
  <sheetFormatPr defaultColWidth="8.84375" defaultRowHeight="11.65"/>
  <cols>
    <col min="1" max="1" width="9.15234375" style="124"/>
  </cols>
  <sheetData>
    <row r="1" spans="1:2">
      <c r="A1" s="124">
        <v>11</v>
      </c>
      <c r="B1">
        <v>1172</v>
      </c>
    </row>
    <row r="2" spans="1:2">
      <c r="A2" s="124">
        <v>11.01</v>
      </c>
      <c r="B2">
        <v>1171</v>
      </c>
    </row>
    <row r="3" spans="1:2">
      <c r="A3" s="124">
        <v>11.02</v>
      </c>
      <c r="B3">
        <v>1169</v>
      </c>
    </row>
    <row r="4" spans="1:2">
      <c r="A4" s="124">
        <v>11.03</v>
      </c>
      <c r="B4">
        <v>1168</v>
      </c>
    </row>
    <row r="5" spans="1:2">
      <c r="A5" s="124">
        <v>11.040000000000001</v>
      </c>
      <c r="B5">
        <v>1167</v>
      </c>
    </row>
    <row r="6" spans="1:2">
      <c r="A6" s="124">
        <v>11.05</v>
      </c>
      <c r="B6">
        <v>1165</v>
      </c>
    </row>
    <row r="7" spans="1:2">
      <c r="A7" s="124">
        <v>11.06</v>
      </c>
      <c r="B7">
        <v>1164</v>
      </c>
    </row>
    <row r="8" spans="1:2">
      <c r="A8" s="124">
        <v>11.07</v>
      </c>
      <c r="B8">
        <v>1163</v>
      </c>
    </row>
    <row r="9" spans="1:2">
      <c r="A9" s="124">
        <v>11.08</v>
      </c>
      <c r="B9">
        <v>1161</v>
      </c>
    </row>
    <row r="10" spans="1:2">
      <c r="A10" s="124">
        <v>11.09</v>
      </c>
      <c r="B10">
        <v>1160</v>
      </c>
    </row>
    <row r="11" spans="1:2">
      <c r="A11" s="124">
        <v>11.1</v>
      </c>
      <c r="B11">
        <v>1159</v>
      </c>
    </row>
    <row r="12" spans="1:2">
      <c r="A12" s="124">
        <v>11.11</v>
      </c>
      <c r="B12">
        <v>1157</v>
      </c>
    </row>
    <row r="13" spans="1:2">
      <c r="A13" s="124">
        <v>11.120000000000001</v>
      </c>
      <c r="B13">
        <v>1156</v>
      </c>
    </row>
    <row r="14" spans="1:2">
      <c r="A14" s="124">
        <v>11.13</v>
      </c>
      <c r="B14">
        <v>1155</v>
      </c>
    </row>
    <row r="15" spans="1:2">
      <c r="A15" s="124">
        <v>11.14</v>
      </c>
      <c r="B15">
        <v>1153</v>
      </c>
    </row>
    <row r="16" spans="1:2">
      <c r="A16" s="124">
        <v>11.15</v>
      </c>
      <c r="B16">
        <v>1152</v>
      </c>
    </row>
    <row r="17" spans="1:2">
      <c r="A17" s="124">
        <v>11.16</v>
      </c>
      <c r="B17">
        <v>1151</v>
      </c>
    </row>
    <row r="18" spans="1:2">
      <c r="A18" s="124">
        <v>11.17</v>
      </c>
      <c r="B18">
        <v>1149</v>
      </c>
    </row>
    <row r="19" spans="1:2">
      <c r="A19" s="124">
        <v>11.18</v>
      </c>
      <c r="B19">
        <v>1148</v>
      </c>
    </row>
    <row r="20" spans="1:2">
      <c r="A20" s="124">
        <v>11.19</v>
      </c>
      <c r="B20">
        <v>1147</v>
      </c>
    </row>
    <row r="21" spans="1:2">
      <c r="A21" s="124">
        <v>11.200000000000001</v>
      </c>
      <c r="B21">
        <v>1145</v>
      </c>
    </row>
    <row r="22" spans="1:2">
      <c r="A22" s="124">
        <v>11.21</v>
      </c>
      <c r="B22">
        <v>1144</v>
      </c>
    </row>
    <row r="23" spans="1:2">
      <c r="A23" s="124">
        <v>11.22</v>
      </c>
      <c r="B23">
        <v>1143</v>
      </c>
    </row>
    <row r="24" spans="1:2">
      <c r="A24" s="124">
        <v>11.23</v>
      </c>
      <c r="B24">
        <v>1141</v>
      </c>
    </row>
    <row r="25" spans="1:2">
      <c r="A25" s="124">
        <v>11.24</v>
      </c>
      <c r="B25">
        <v>1140</v>
      </c>
    </row>
    <row r="26" spans="1:2">
      <c r="A26" s="124">
        <v>11.25</v>
      </c>
      <c r="B26">
        <v>1139</v>
      </c>
    </row>
    <row r="27" spans="1:2">
      <c r="A27" s="124">
        <v>11.26</v>
      </c>
      <c r="B27">
        <v>1137</v>
      </c>
    </row>
    <row r="28" spans="1:2">
      <c r="A28" s="124">
        <v>11.27</v>
      </c>
      <c r="B28">
        <v>1136</v>
      </c>
    </row>
    <row r="29" spans="1:2">
      <c r="A29" s="124">
        <v>11.28</v>
      </c>
      <c r="B29">
        <v>1135</v>
      </c>
    </row>
    <row r="30" spans="1:2">
      <c r="A30" s="124">
        <v>11.290000000000001</v>
      </c>
      <c r="B30">
        <v>1133</v>
      </c>
    </row>
    <row r="31" spans="1:2">
      <c r="A31" s="124">
        <v>11.3</v>
      </c>
      <c r="B31">
        <v>1132</v>
      </c>
    </row>
    <row r="32" spans="1:2">
      <c r="A32" s="124">
        <v>11.31</v>
      </c>
      <c r="B32">
        <v>1131</v>
      </c>
    </row>
    <row r="33" spans="1:2">
      <c r="A33" s="124">
        <v>11.32</v>
      </c>
      <c r="B33">
        <v>1129</v>
      </c>
    </row>
    <row r="34" spans="1:2">
      <c r="A34" s="124">
        <v>11.33</v>
      </c>
      <c r="B34">
        <v>1128</v>
      </c>
    </row>
    <row r="35" spans="1:2">
      <c r="A35" s="124">
        <v>11.34</v>
      </c>
      <c r="B35">
        <v>1127</v>
      </c>
    </row>
    <row r="36" spans="1:2">
      <c r="A36" s="124">
        <v>11.35</v>
      </c>
      <c r="B36">
        <v>1125</v>
      </c>
    </row>
    <row r="37" spans="1:2">
      <c r="A37" s="124">
        <v>11.36</v>
      </c>
      <c r="B37">
        <v>1124</v>
      </c>
    </row>
    <row r="38" spans="1:2">
      <c r="A38" s="124">
        <v>11.370000000000001</v>
      </c>
      <c r="B38">
        <v>1123</v>
      </c>
    </row>
    <row r="39" spans="1:2">
      <c r="A39" s="124">
        <v>11.38</v>
      </c>
      <c r="B39">
        <v>1121</v>
      </c>
    </row>
    <row r="40" spans="1:2">
      <c r="A40" s="124">
        <v>11.39</v>
      </c>
      <c r="B40">
        <v>1120</v>
      </c>
    </row>
    <row r="41" spans="1:2">
      <c r="A41" s="124">
        <v>11.4</v>
      </c>
      <c r="B41">
        <v>1119</v>
      </c>
    </row>
    <row r="42" spans="1:2">
      <c r="A42" s="124">
        <v>11.41</v>
      </c>
      <c r="B42">
        <v>1117</v>
      </c>
    </row>
    <row r="43" spans="1:2">
      <c r="A43" s="124">
        <v>11.42</v>
      </c>
      <c r="B43">
        <v>1116</v>
      </c>
    </row>
    <row r="44" spans="1:2">
      <c r="A44" s="124">
        <v>11.43</v>
      </c>
      <c r="B44">
        <v>1115</v>
      </c>
    </row>
    <row r="45" spans="1:2">
      <c r="A45" s="124">
        <v>11.44</v>
      </c>
      <c r="B45">
        <v>1114</v>
      </c>
    </row>
    <row r="46" spans="1:2">
      <c r="A46" s="124">
        <v>11.450000000000001</v>
      </c>
      <c r="B46">
        <v>1112</v>
      </c>
    </row>
    <row r="47" spans="1:2">
      <c r="A47" s="124">
        <v>11.46</v>
      </c>
      <c r="B47">
        <v>1111</v>
      </c>
    </row>
    <row r="48" spans="1:2">
      <c r="A48" s="124">
        <v>11.47</v>
      </c>
      <c r="B48">
        <v>1110</v>
      </c>
    </row>
    <row r="49" spans="1:2">
      <c r="A49" s="124">
        <v>11.48</v>
      </c>
      <c r="B49">
        <v>1108</v>
      </c>
    </row>
    <row r="50" spans="1:2">
      <c r="A50" s="124">
        <v>11.49</v>
      </c>
      <c r="B50">
        <v>1107</v>
      </c>
    </row>
    <row r="51" spans="1:2">
      <c r="A51" s="124">
        <v>11.5</v>
      </c>
      <c r="B51">
        <v>1106</v>
      </c>
    </row>
    <row r="52" spans="1:2">
      <c r="A52" s="124">
        <v>11.51</v>
      </c>
      <c r="B52">
        <v>1104</v>
      </c>
    </row>
    <row r="53" spans="1:2">
      <c r="A53" s="124">
        <v>11.52</v>
      </c>
      <c r="B53">
        <v>1103</v>
      </c>
    </row>
    <row r="54" spans="1:2">
      <c r="A54" s="124">
        <v>11.53</v>
      </c>
      <c r="B54">
        <v>1102</v>
      </c>
    </row>
    <row r="55" spans="1:2">
      <c r="A55" s="124">
        <v>11.540000000000001</v>
      </c>
      <c r="B55">
        <v>1100</v>
      </c>
    </row>
    <row r="56" spans="1:2">
      <c r="A56" s="124">
        <v>11.55</v>
      </c>
      <c r="B56">
        <v>1099</v>
      </c>
    </row>
    <row r="57" spans="1:2">
      <c r="A57" s="124">
        <v>11.56</v>
      </c>
      <c r="B57">
        <v>1098</v>
      </c>
    </row>
    <row r="58" spans="1:2">
      <c r="A58" s="124">
        <v>11.57</v>
      </c>
      <c r="B58">
        <v>1097</v>
      </c>
    </row>
    <row r="59" spans="1:2">
      <c r="A59" s="124">
        <v>11.58</v>
      </c>
      <c r="B59">
        <v>1095</v>
      </c>
    </row>
    <row r="60" spans="1:2">
      <c r="A60" s="124">
        <v>11.59</v>
      </c>
      <c r="B60">
        <v>1094</v>
      </c>
    </row>
    <row r="61" spans="1:2">
      <c r="A61" s="124">
        <v>11.6</v>
      </c>
      <c r="B61">
        <v>1093</v>
      </c>
    </row>
    <row r="62" spans="1:2">
      <c r="A62" s="124">
        <v>11.61</v>
      </c>
      <c r="B62">
        <v>1091</v>
      </c>
    </row>
    <row r="63" spans="1:2">
      <c r="A63" s="124">
        <v>11.620000000000001</v>
      </c>
      <c r="B63">
        <v>1090</v>
      </c>
    </row>
    <row r="64" spans="1:2">
      <c r="A64" s="124">
        <v>11.63</v>
      </c>
      <c r="B64">
        <v>1089</v>
      </c>
    </row>
    <row r="65" spans="1:26">
      <c r="A65" s="124">
        <v>11.64</v>
      </c>
      <c r="B65">
        <v>1087</v>
      </c>
    </row>
    <row r="66" spans="1:26">
      <c r="A66" s="124">
        <v>11.65</v>
      </c>
      <c r="B66">
        <v>1086</v>
      </c>
    </row>
    <row r="67" spans="1:26">
      <c r="A67" s="124">
        <v>11.66</v>
      </c>
      <c r="B67">
        <v>1085</v>
      </c>
    </row>
    <row r="68" spans="1:26">
      <c r="A68" s="124">
        <v>11.67</v>
      </c>
      <c r="B68">
        <v>1083</v>
      </c>
    </row>
    <row r="69" spans="1:26">
      <c r="A69" s="124">
        <v>11.68</v>
      </c>
      <c r="B69">
        <v>1082</v>
      </c>
    </row>
    <row r="70" spans="1:26">
      <c r="A70" s="124">
        <v>11.69</v>
      </c>
      <c r="B70">
        <v>1081</v>
      </c>
    </row>
    <row r="71" spans="1:26">
      <c r="A71" s="124">
        <v>11.700000000000001</v>
      </c>
      <c r="B71">
        <v>1080</v>
      </c>
    </row>
    <row r="72" spans="1:26">
      <c r="A72" s="124">
        <v>11.71</v>
      </c>
      <c r="B72">
        <v>1078</v>
      </c>
    </row>
    <row r="73" spans="1:26">
      <c r="A73" s="124">
        <v>11.72</v>
      </c>
      <c r="B73">
        <v>1077</v>
      </c>
    </row>
    <row r="74" spans="1:26">
      <c r="A74" s="124">
        <v>11.73</v>
      </c>
      <c r="B74">
        <v>1076</v>
      </c>
    </row>
    <row r="75" spans="1:26">
      <c r="A75" s="124">
        <v>11.74</v>
      </c>
      <c r="B75">
        <v>1074</v>
      </c>
    </row>
    <row r="76" spans="1:26">
      <c r="A76" s="124">
        <v>11.75</v>
      </c>
      <c r="B76">
        <v>1073</v>
      </c>
      <c r="Y76">
        <v>23.34</v>
      </c>
      <c r="Z76">
        <v>78</v>
      </c>
    </row>
    <row r="77" spans="1:26">
      <c r="A77" s="124">
        <v>11.76</v>
      </c>
      <c r="B77">
        <v>1072</v>
      </c>
      <c r="Y77">
        <v>23.37</v>
      </c>
      <c r="Z77">
        <v>77</v>
      </c>
    </row>
    <row r="78" spans="1:26">
      <c r="A78" s="124">
        <v>11.77</v>
      </c>
      <c r="B78">
        <v>1071</v>
      </c>
      <c r="Y78">
        <v>23.39</v>
      </c>
      <c r="Z78">
        <v>76</v>
      </c>
    </row>
    <row r="79" spans="1:26">
      <c r="A79" s="124">
        <v>11.78</v>
      </c>
      <c r="B79">
        <v>1069</v>
      </c>
      <c r="Y79">
        <v>23.42</v>
      </c>
      <c r="Z79">
        <v>75</v>
      </c>
    </row>
    <row r="80" spans="1:26">
      <c r="A80" s="124">
        <v>11.790000000000001</v>
      </c>
      <c r="B80">
        <v>1068</v>
      </c>
      <c r="Y80">
        <v>23.44</v>
      </c>
      <c r="Z80">
        <v>74</v>
      </c>
    </row>
    <row r="81" spans="1:26">
      <c r="A81" s="124">
        <v>11.8</v>
      </c>
      <c r="B81">
        <v>1067</v>
      </c>
      <c r="Y81">
        <v>23.47</v>
      </c>
      <c r="Z81">
        <v>73</v>
      </c>
    </row>
    <row r="82" spans="1:26">
      <c r="A82" s="124">
        <v>11.81</v>
      </c>
      <c r="B82">
        <v>1065</v>
      </c>
      <c r="Y82">
        <v>23.5</v>
      </c>
      <c r="Z82">
        <v>72</v>
      </c>
    </row>
    <row r="83" spans="1:26">
      <c r="A83" s="124">
        <v>11.82</v>
      </c>
      <c r="B83">
        <v>1064</v>
      </c>
      <c r="Y83">
        <v>23.52</v>
      </c>
      <c r="Z83">
        <v>71</v>
      </c>
    </row>
    <row r="84" spans="1:26">
      <c r="A84" s="124">
        <v>11.83</v>
      </c>
      <c r="B84">
        <v>1063</v>
      </c>
      <c r="Y84">
        <v>23.55</v>
      </c>
      <c r="Z84">
        <v>70</v>
      </c>
    </row>
    <row r="85" spans="1:26">
      <c r="A85" s="124">
        <v>11.84</v>
      </c>
      <c r="B85">
        <v>1062</v>
      </c>
      <c r="Y85">
        <v>23.58</v>
      </c>
      <c r="Z85">
        <v>69</v>
      </c>
    </row>
    <row r="86" spans="1:26">
      <c r="A86" s="124">
        <v>11.85</v>
      </c>
      <c r="B86">
        <v>1060</v>
      </c>
      <c r="Y86">
        <v>23.6</v>
      </c>
      <c r="Z86">
        <v>68</v>
      </c>
    </row>
    <row r="87" spans="1:26">
      <c r="A87" s="124">
        <v>11.86</v>
      </c>
      <c r="B87">
        <v>1059</v>
      </c>
      <c r="Y87">
        <v>23.63</v>
      </c>
      <c r="Z87">
        <v>67</v>
      </c>
    </row>
    <row r="88" spans="1:26">
      <c r="A88" s="124">
        <v>11.870000000000001</v>
      </c>
      <c r="B88">
        <v>1058</v>
      </c>
      <c r="Y88">
        <v>23.66</v>
      </c>
      <c r="Z88">
        <v>66</v>
      </c>
    </row>
    <row r="89" spans="1:26">
      <c r="A89" s="124">
        <v>11.88</v>
      </c>
      <c r="B89">
        <v>1056</v>
      </c>
      <c r="Y89">
        <v>23.69</v>
      </c>
      <c r="Z89">
        <v>65</v>
      </c>
    </row>
    <row r="90" spans="1:26">
      <c r="A90" s="124">
        <v>11.89</v>
      </c>
      <c r="B90">
        <v>1055</v>
      </c>
      <c r="Y90">
        <v>23.72</v>
      </c>
      <c r="Z90">
        <v>64</v>
      </c>
    </row>
    <row r="91" spans="1:26">
      <c r="A91" s="124">
        <v>11.9</v>
      </c>
      <c r="B91">
        <v>1054</v>
      </c>
      <c r="Y91">
        <v>23.74</v>
      </c>
      <c r="Z91">
        <v>63</v>
      </c>
    </row>
    <row r="92" spans="1:26">
      <c r="A92" s="124">
        <v>11.91</v>
      </c>
      <c r="B92">
        <v>1053</v>
      </c>
      <c r="Y92">
        <v>23.77</v>
      </c>
      <c r="Z92">
        <v>62</v>
      </c>
    </row>
    <row r="93" spans="1:26">
      <c r="A93" s="124">
        <v>11.92</v>
      </c>
      <c r="B93">
        <v>1051</v>
      </c>
      <c r="Y93">
        <v>23.8</v>
      </c>
      <c r="Z93">
        <v>61</v>
      </c>
    </row>
    <row r="94" spans="1:26">
      <c r="A94" s="124">
        <v>11.93</v>
      </c>
      <c r="B94">
        <v>1050</v>
      </c>
      <c r="Y94">
        <v>23.83</v>
      </c>
      <c r="Z94">
        <v>60</v>
      </c>
    </row>
    <row r="95" spans="1:26">
      <c r="A95" s="124">
        <v>11.94</v>
      </c>
      <c r="B95">
        <v>1049</v>
      </c>
      <c r="Y95">
        <v>23.86</v>
      </c>
      <c r="Z95">
        <v>59</v>
      </c>
    </row>
    <row r="96" spans="1:26">
      <c r="A96" s="124">
        <v>11.950000000000001</v>
      </c>
      <c r="B96">
        <v>1047</v>
      </c>
      <c r="Y96">
        <v>23.89</v>
      </c>
      <c r="Z96">
        <v>58</v>
      </c>
    </row>
    <row r="97" spans="1:26">
      <c r="A97" s="124">
        <v>11.96</v>
      </c>
      <c r="B97">
        <v>1046</v>
      </c>
      <c r="Y97">
        <v>23.92</v>
      </c>
      <c r="Z97">
        <v>57</v>
      </c>
    </row>
    <row r="98" spans="1:26">
      <c r="A98" s="124">
        <v>11.97</v>
      </c>
      <c r="B98">
        <v>1045</v>
      </c>
      <c r="Y98">
        <v>23.95</v>
      </c>
      <c r="Z98">
        <v>56</v>
      </c>
    </row>
    <row r="99" spans="1:26">
      <c r="A99" s="124">
        <v>11.98</v>
      </c>
      <c r="B99">
        <v>1044</v>
      </c>
      <c r="Y99">
        <v>23.98</v>
      </c>
      <c r="Z99">
        <v>55</v>
      </c>
    </row>
    <row r="100" spans="1:26">
      <c r="A100" s="124">
        <v>11.99</v>
      </c>
      <c r="B100">
        <v>1042</v>
      </c>
      <c r="Y100">
        <v>24.01</v>
      </c>
      <c r="Z100">
        <v>54</v>
      </c>
    </row>
    <row r="101" spans="1:26">
      <c r="A101" s="124">
        <v>12</v>
      </c>
      <c r="B101">
        <v>1041</v>
      </c>
      <c r="Y101">
        <v>24.04</v>
      </c>
      <c r="Z101">
        <v>53</v>
      </c>
    </row>
    <row r="102" spans="1:26">
      <c r="A102" s="124">
        <v>12.01</v>
      </c>
      <c r="B102">
        <v>1040</v>
      </c>
      <c r="Y102">
        <v>24.07</v>
      </c>
      <c r="Z102">
        <v>52</v>
      </c>
    </row>
    <row r="103" spans="1:26">
      <c r="A103" s="124">
        <v>12.02</v>
      </c>
      <c r="B103">
        <v>1039</v>
      </c>
      <c r="Y103">
        <v>24.1</v>
      </c>
      <c r="Z103">
        <v>51</v>
      </c>
    </row>
    <row r="104" spans="1:26">
      <c r="A104" s="124">
        <v>12.030000000000001</v>
      </c>
      <c r="B104">
        <v>1037</v>
      </c>
      <c r="Y104">
        <v>24.13</v>
      </c>
      <c r="Z104">
        <v>50</v>
      </c>
    </row>
    <row r="105" spans="1:26">
      <c r="A105" s="124">
        <v>12.040000000000001</v>
      </c>
      <c r="B105">
        <v>1036</v>
      </c>
      <c r="Y105">
        <v>24.16</v>
      </c>
      <c r="Z105">
        <v>49</v>
      </c>
    </row>
    <row r="106" spans="1:26">
      <c r="A106" s="124">
        <v>12.05</v>
      </c>
      <c r="B106">
        <v>1035</v>
      </c>
      <c r="Y106">
        <v>24.19</v>
      </c>
      <c r="Z106">
        <v>48</v>
      </c>
    </row>
    <row r="107" spans="1:26">
      <c r="A107" s="124">
        <v>12.06</v>
      </c>
      <c r="B107">
        <v>1033</v>
      </c>
      <c r="Y107">
        <v>24.22</v>
      </c>
      <c r="Z107">
        <v>47</v>
      </c>
    </row>
    <row r="108" spans="1:26">
      <c r="A108" s="124">
        <v>12.07</v>
      </c>
      <c r="B108">
        <v>1032</v>
      </c>
      <c r="Y108">
        <v>24.26</v>
      </c>
      <c r="Z108">
        <v>46</v>
      </c>
    </row>
    <row r="109" spans="1:26">
      <c r="A109" s="124">
        <v>12.08</v>
      </c>
      <c r="B109">
        <v>1031</v>
      </c>
      <c r="Y109">
        <v>24.29</v>
      </c>
      <c r="Z109">
        <v>45</v>
      </c>
    </row>
    <row r="110" spans="1:26">
      <c r="A110" s="124">
        <v>12.09</v>
      </c>
      <c r="B110">
        <v>1030</v>
      </c>
      <c r="Y110">
        <v>24.32</v>
      </c>
      <c r="Z110">
        <v>44</v>
      </c>
    </row>
    <row r="111" spans="1:26">
      <c r="A111" s="124">
        <v>12.1</v>
      </c>
      <c r="B111">
        <v>1028</v>
      </c>
      <c r="Y111">
        <v>24.35</v>
      </c>
      <c r="Z111">
        <v>43</v>
      </c>
    </row>
    <row r="112" spans="1:26">
      <c r="A112" s="124">
        <v>12.11</v>
      </c>
      <c r="B112">
        <v>1027</v>
      </c>
      <c r="Y112">
        <v>24.39</v>
      </c>
      <c r="Z112">
        <v>42</v>
      </c>
    </row>
    <row r="113" spans="1:26">
      <c r="A113" s="124">
        <v>12.120000000000001</v>
      </c>
      <c r="B113">
        <v>1026</v>
      </c>
      <c r="Y113">
        <v>24.42</v>
      </c>
      <c r="Z113">
        <v>41</v>
      </c>
    </row>
    <row r="114" spans="1:26">
      <c r="A114" s="124">
        <v>12.13</v>
      </c>
      <c r="B114">
        <v>1025</v>
      </c>
      <c r="Y114">
        <v>24.46</v>
      </c>
      <c r="Z114">
        <v>40</v>
      </c>
    </row>
    <row r="115" spans="1:26">
      <c r="A115" s="124">
        <v>12.14</v>
      </c>
      <c r="B115">
        <v>1023</v>
      </c>
      <c r="Y115">
        <v>24.49</v>
      </c>
      <c r="Z115">
        <v>39</v>
      </c>
    </row>
    <row r="116" spans="1:26">
      <c r="A116" s="124">
        <v>12.15</v>
      </c>
      <c r="B116">
        <v>1022</v>
      </c>
      <c r="Y116">
        <v>24.53</v>
      </c>
      <c r="Z116">
        <v>38</v>
      </c>
    </row>
    <row r="117" spans="1:26">
      <c r="A117" s="124">
        <v>12.16</v>
      </c>
      <c r="B117">
        <v>1021</v>
      </c>
      <c r="Y117">
        <v>24.56</v>
      </c>
      <c r="Z117">
        <v>37</v>
      </c>
    </row>
    <row r="118" spans="1:26">
      <c r="A118" s="124">
        <v>12.17</v>
      </c>
      <c r="B118">
        <v>1020</v>
      </c>
      <c r="Y118">
        <v>24.6</v>
      </c>
      <c r="Z118">
        <v>36</v>
      </c>
    </row>
    <row r="119" spans="1:26">
      <c r="A119" s="124">
        <v>12.18</v>
      </c>
      <c r="B119">
        <v>1018</v>
      </c>
      <c r="Y119">
        <v>24.63</v>
      </c>
      <c r="Z119">
        <v>35</v>
      </c>
    </row>
    <row r="120" spans="1:26">
      <c r="A120" s="124">
        <v>12.19</v>
      </c>
      <c r="B120">
        <v>1017</v>
      </c>
      <c r="Y120">
        <v>24.67</v>
      </c>
      <c r="Z120">
        <v>34</v>
      </c>
    </row>
    <row r="121" spans="1:26">
      <c r="A121" s="124">
        <v>12.200000000000001</v>
      </c>
      <c r="B121">
        <v>1016</v>
      </c>
      <c r="Y121">
        <v>24.71</v>
      </c>
      <c r="Z121">
        <v>33</v>
      </c>
    </row>
    <row r="122" spans="1:26">
      <c r="A122" s="124">
        <v>12.21</v>
      </c>
      <c r="B122">
        <v>1014</v>
      </c>
      <c r="Y122">
        <v>24.75</v>
      </c>
      <c r="Z122">
        <v>32</v>
      </c>
    </row>
    <row r="123" spans="1:26">
      <c r="A123" s="124">
        <v>12.22</v>
      </c>
      <c r="B123">
        <v>1013</v>
      </c>
      <c r="Y123">
        <v>24.79</v>
      </c>
      <c r="Z123">
        <v>31</v>
      </c>
    </row>
    <row r="124" spans="1:26">
      <c r="A124" s="124">
        <v>12.23</v>
      </c>
      <c r="B124">
        <v>1012</v>
      </c>
      <c r="Y124">
        <v>24.82</v>
      </c>
      <c r="Z124">
        <v>30</v>
      </c>
    </row>
    <row r="125" spans="1:26">
      <c r="A125" s="124">
        <v>12.24</v>
      </c>
      <c r="B125">
        <v>1011</v>
      </c>
      <c r="Y125">
        <v>24.86</v>
      </c>
      <c r="Z125">
        <v>29</v>
      </c>
    </row>
    <row r="126" spans="1:26">
      <c r="A126" s="124">
        <v>12.25</v>
      </c>
      <c r="B126">
        <v>1009</v>
      </c>
      <c r="Y126">
        <v>24.9</v>
      </c>
      <c r="Z126">
        <v>28</v>
      </c>
    </row>
    <row r="127" spans="1:26">
      <c r="A127" s="124">
        <v>12.26</v>
      </c>
      <c r="B127">
        <v>1008</v>
      </c>
      <c r="Y127">
        <v>24.95</v>
      </c>
      <c r="Z127">
        <v>27</v>
      </c>
    </row>
    <row r="128" spans="1:26">
      <c r="A128" s="124">
        <v>12.27</v>
      </c>
      <c r="B128">
        <v>1007</v>
      </c>
      <c r="Y128">
        <v>24.99</v>
      </c>
      <c r="Z128">
        <v>26</v>
      </c>
    </row>
    <row r="129" spans="1:26">
      <c r="A129" s="124">
        <v>12.280000000000001</v>
      </c>
      <c r="B129">
        <v>1006</v>
      </c>
      <c r="Y129">
        <v>25.03</v>
      </c>
      <c r="Z129">
        <v>25</v>
      </c>
    </row>
    <row r="130" spans="1:26">
      <c r="A130" s="124">
        <v>12.290000000000001</v>
      </c>
      <c r="B130">
        <v>1004</v>
      </c>
      <c r="Y130">
        <v>25.07</v>
      </c>
      <c r="Z130">
        <v>24</v>
      </c>
    </row>
    <row r="131" spans="1:26">
      <c r="A131" s="124">
        <v>12.3</v>
      </c>
      <c r="B131">
        <v>1003</v>
      </c>
      <c r="Y131">
        <v>25.12</v>
      </c>
      <c r="Z131">
        <v>23</v>
      </c>
    </row>
    <row r="132" spans="1:26">
      <c r="A132" s="124">
        <v>12.31</v>
      </c>
      <c r="B132">
        <v>1002</v>
      </c>
      <c r="Y132">
        <v>25.16</v>
      </c>
      <c r="Z132">
        <v>22</v>
      </c>
    </row>
    <row r="133" spans="1:26">
      <c r="A133" s="124">
        <v>12.32</v>
      </c>
      <c r="B133">
        <v>1001</v>
      </c>
      <c r="Y133">
        <v>25.21</v>
      </c>
      <c r="Z133">
        <v>21</v>
      </c>
    </row>
    <row r="134" spans="1:26">
      <c r="A134" s="124">
        <v>12.33</v>
      </c>
      <c r="B134">
        <v>999</v>
      </c>
      <c r="Y134">
        <v>25.25</v>
      </c>
      <c r="Z134">
        <v>20</v>
      </c>
    </row>
    <row r="135" spans="1:26">
      <c r="A135" s="124">
        <v>12.34</v>
      </c>
      <c r="B135">
        <v>998</v>
      </c>
      <c r="Y135">
        <v>25.3</v>
      </c>
      <c r="Z135">
        <v>19</v>
      </c>
    </row>
    <row r="136" spans="1:26">
      <c r="A136" s="124">
        <v>12.35</v>
      </c>
      <c r="B136">
        <v>997</v>
      </c>
      <c r="Y136">
        <v>25.35</v>
      </c>
      <c r="Z136">
        <v>18</v>
      </c>
    </row>
    <row r="137" spans="1:26">
      <c r="A137" s="124">
        <v>12.36</v>
      </c>
      <c r="B137">
        <v>996</v>
      </c>
      <c r="Y137">
        <v>25.4</v>
      </c>
      <c r="Z137">
        <v>17</v>
      </c>
    </row>
    <row r="138" spans="1:26">
      <c r="A138" s="124">
        <v>12.370000000000001</v>
      </c>
      <c r="B138">
        <v>994</v>
      </c>
      <c r="Y138">
        <v>25.45</v>
      </c>
      <c r="Z138">
        <v>16</v>
      </c>
    </row>
    <row r="139" spans="1:26">
      <c r="A139" s="124">
        <v>12.38</v>
      </c>
      <c r="B139">
        <v>993</v>
      </c>
      <c r="Y139">
        <v>25.51</v>
      </c>
      <c r="Z139">
        <v>15</v>
      </c>
    </row>
    <row r="140" spans="1:26">
      <c r="A140" s="124">
        <v>12.39</v>
      </c>
      <c r="B140">
        <v>992</v>
      </c>
      <c r="Y140">
        <v>25.56</v>
      </c>
      <c r="Z140">
        <v>14</v>
      </c>
    </row>
    <row r="141" spans="1:26">
      <c r="A141" s="124">
        <v>12.4</v>
      </c>
      <c r="B141">
        <v>991</v>
      </c>
      <c r="Y141">
        <v>25.62</v>
      </c>
      <c r="Z141">
        <v>13</v>
      </c>
    </row>
    <row r="142" spans="1:26">
      <c r="A142" s="124">
        <v>12.41</v>
      </c>
      <c r="B142">
        <v>989</v>
      </c>
      <c r="Y142">
        <v>25.68</v>
      </c>
      <c r="Z142">
        <v>12</v>
      </c>
    </row>
    <row r="143" spans="1:26">
      <c r="A143" s="124">
        <v>12.42</v>
      </c>
      <c r="B143">
        <v>988</v>
      </c>
      <c r="Y143">
        <v>25.74</v>
      </c>
      <c r="Z143">
        <v>11</v>
      </c>
    </row>
    <row r="144" spans="1:26">
      <c r="A144" s="124">
        <v>12.43</v>
      </c>
      <c r="B144">
        <v>987</v>
      </c>
      <c r="Y144">
        <v>25.8</v>
      </c>
      <c r="Z144">
        <v>10</v>
      </c>
    </row>
    <row r="145" spans="1:26">
      <c r="A145" s="124">
        <v>12.44</v>
      </c>
      <c r="B145">
        <v>986</v>
      </c>
      <c r="Y145">
        <v>25.87</v>
      </c>
      <c r="Z145">
        <v>9</v>
      </c>
    </row>
    <row r="146" spans="1:26">
      <c r="A146" s="124">
        <v>12.450000000000001</v>
      </c>
      <c r="B146">
        <v>984</v>
      </c>
      <c r="Y146">
        <v>25.94</v>
      </c>
      <c r="Z146">
        <v>8</v>
      </c>
    </row>
    <row r="147" spans="1:26">
      <c r="A147" s="124">
        <v>12.46</v>
      </c>
      <c r="B147">
        <v>983</v>
      </c>
      <c r="Y147">
        <v>26.01</v>
      </c>
      <c r="Z147">
        <v>7</v>
      </c>
    </row>
    <row r="148" spans="1:26">
      <c r="A148" s="124">
        <v>12.47</v>
      </c>
      <c r="B148">
        <v>982</v>
      </c>
      <c r="Y148">
        <v>26.09</v>
      </c>
      <c r="Z148">
        <v>6</v>
      </c>
    </row>
    <row r="149" spans="1:26">
      <c r="A149" s="124">
        <v>12.48</v>
      </c>
      <c r="B149">
        <v>981</v>
      </c>
      <c r="Y149">
        <v>26.18</v>
      </c>
      <c r="Z149">
        <v>5</v>
      </c>
    </row>
    <row r="150" spans="1:26">
      <c r="A150" s="124">
        <v>12.49</v>
      </c>
      <c r="B150">
        <v>979</v>
      </c>
      <c r="Y150">
        <v>26.27</v>
      </c>
      <c r="Z150">
        <v>4</v>
      </c>
    </row>
    <row r="151" spans="1:26">
      <c r="A151" s="124">
        <v>12.5</v>
      </c>
      <c r="B151">
        <v>978</v>
      </c>
      <c r="Y151">
        <v>26.38</v>
      </c>
      <c r="Z151">
        <v>3</v>
      </c>
    </row>
    <row r="152" spans="1:26">
      <c r="A152" s="124">
        <v>12.51</v>
      </c>
      <c r="B152">
        <v>977</v>
      </c>
      <c r="Y152">
        <v>26.5</v>
      </c>
      <c r="Z152">
        <v>2</v>
      </c>
    </row>
    <row r="153" spans="1:26">
      <c r="A153" s="124">
        <v>12.52</v>
      </c>
      <c r="B153">
        <v>976</v>
      </c>
      <c r="Y153">
        <v>26.65</v>
      </c>
      <c r="Z153">
        <v>1</v>
      </c>
    </row>
    <row r="154" spans="1:26">
      <c r="A154" s="124">
        <v>12.530000000000001</v>
      </c>
      <c r="B154">
        <v>975</v>
      </c>
    </row>
    <row r="155" spans="1:26">
      <c r="A155" s="124">
        <v>12.540000000000001</v>
      </c>
      <c r="B155">
        <v>973</v>
      </c>
    </row>
    <row r="156" spans="1:26">
      <c r="A156" s="124">
        <v>12.55</v>
      </c>
      <c r="B156">
        <v>972</v>
      </c>
    </row>
    <row r="157" spans="1:26">
      <c r="A157" s="124">
        <v>12.56</v>
      </c>
      <c r="B157">
        <v>971</v>
      </c>
    </row>
    <row r="158" spans="1:26">
      <c r="A158" s="124">
        <v>12.57</v>
      </c>
      <c r="B158">
        <v>970</v>
      </c>
    </row>
    <row r="159" spans="1:26">
      <c r="A159" s="124">
        <v>12.58</v>
      </c>
      <c r="B159">
        <v>968</v>
      </c>
    </row>
    <row r="160" spans="1:26">
      <c r="A160" s="124">
        <v>12.59</v>
      </c>
      <c r="B160">
        <v>967</v>
      </c>
    </row>
    <row r="161" spans="1:2">
      <c r="A161" s="124">
        <v>12.6</v>
      </c>
      <c r="B161">
        <v>966</v>
      </c>
    </row>
    <row r="162" spans="1:2">
      <c r="A162" s="124">
        <v>12.61</v>
      </c>
      <c r="B162">
        <v>965</v>
      </c>
    </row>
    <row r="163" spans="1:2">
      <c r="A163" s="124">
        <v>12.620000000000001</v>
      </c>
      <c r="B163">
        <v>963</v>
      </c>
    </row>
    <row r="164" spans="1:2">
      <c r="A164" s="124">
        <v>12.63</v>
      </c>
      <c r="B164">
        <v>962</v>
      </c>
    </row>
    <row r="165" spans="1:2">
      <c r="A165" s="124">
        <v>12.64</v>
      </c>
      <c r="B165">
        <v>961</v>
      </c>
    </row>
    <row r="166" spans="1:2">
      <c r="A166" s="124">
        <v>12.65</v>
      </c>
      <c r="B166">
        <v>960</v>
      </c>
    </row>
    <row r="167" spans="1:2">
      <c r="A167" s="124">
        <v>12.66</v>
      </c>
      <c r="B167">
        <v>959</v>
      </c>
    </row>
    <row r="168" spans="1:2">
      <c r="A168" s="124">
        <v>12.67</v>
      </c>
      <c r="B168">
        <v>957</v>
      </c>
    </row>
    <row r="169" spans="1:2">
      <c r="A169" s="124">
        <v>12.68</v>
      </c>
      <c r="B169">
        <v>956</v>
      </c>
    </row>
    <row r="170" spans="1:2">
      <c r="A170" s="124">
        <v>12.69</v>
      </c>
      <c r="B170">
        <v>955</v>
      </c>
    </row>
    <row r="171" spans="1:2">
      <c r="A171" s="124">
        <v>12.700000000000001</v>
      </c>
      <c r="B171">
        <v>954</v>
      </c>
    </row>
    <row r="172" spans="1:2">
      <c r="A172" s="124">
        <v>12.71</v>
      </c>
      <c r="B172">
        <v>952</v>
      </c>
    </row>
    <row r="173" spans="1:2">
      <c r="A173" s="124">
        <v>12.72</v>
      </c>
      <c r="B173">
        <v>951</v>
      </c>
    </row>
    <row r="174" spans="1:2">
      <c r="A174" s="124">
        <v>12.73</v>
      </c>
      <c r="B174">
        <v>950</v>
      </c>
    </row>
    <row r="175" spans="1:2">
      <c r="A175" s="124">
        <v>12.74</v>
      </c>
      <c r="B175">
        <v>949</v>
      </c>
    </row>
    <row r="176" spans="1:2">
      <c r="A176" s="124">
        <v>12.75</v>
      </c>
      <c r="B176">
        <v>948</v>
      </c>
    </row>
    <row r="177" spans="1:2">
      <c r="A177" s="124">
        <v>12.76</v>
      </c>
      <c r="B177">
        <v>946</v>
      </c>
    </row>
    <row r="178" spans="1:2">
      <c r="A178" s="124">
        <v>12.77</v>
      </c>
      <c r="B178">
        <v>945</v>
      </c>
    </row>
    <row r="179" spans="1:2">
      <c r="A179" s="124">
        <v>12.780000000000001</v>
      </c>
      <c r="B179">
        <v>944</v>
      </c>
    </row>
    <row r="180" spans="1:2">
      <c r="A180" s="124">
        <v>12.790000000000001</v>
      </c>
      <c r="B180">
        <v>943</v>
      </c>
    </row>
    <row r="181" spans="1:2">
      <c r="A181" s="124">
        <v>12.8</v>
      </c>
      <c r="B181">
        <v>941</v>
      </c>
    </row>
    <row r="182" spans="1:2">
      <c r="A182" s="124">
        <v>12.81</v>
      </c>
      <c r="B182">
        <v>940</v>
      </c>
    </row>
    <row r="183" spans="1:2">
      <c r="A183" s="124">
        <v>12.82</v>
      </c>
      <c r="B183">
        <v>939</v>
      </c>
    </row>
    <row r="184" spans="1:2">
      <c r="A184" s="124">
        <v>12.83</v>
      </c>
      <c r="B184">
        <v>938</v>
      </c>
    </row>
    <row r="185" spans="1:2">
      <c r="A185" s="124">
        <v>12.84</v>
      </c>
      <c r="B185">
        <v>937</v>
      </c>
    </row>
    <row r="186" spans="1:2">
      <c r="A186" s="124">
        <v>12.85</v>
      </c>
      <c r="B186">
        <v>935</v>
      </c>
    </row>
    <row r="187" spans="1:2">
      <c r="A187" s="124">
        <v>12.86</v>
      </c>
      <c r="B187">
        <v>934</v>
      </c>
    </row>
    <row r="188" spans="1:2">
      <c r="A188" s="124">
        <v>12.870000000000001</v>
      </c>
      <c r="B188">
        <v>933</v>
      </c>
    </row>
    <row r="189" spans="1:2">
      <c r="A189" s="124">
        <v>12.88</v>
      </c>
      <c r="B189">
        <v>932</v>
      </c>
    </row>
    <row r="190" spans="1:2">
      <c r="A190" s="124">
        <v>12.89</v>
      </c>
      <c r="B190">
        <v>930</v>
      </c>
    </row>
    <row r="191" spans="1:2">
      <c r="A191" s="124">
        <v>12.9</v>
      </c>
      <c r="B191">
        <v>929</v>
      </c>
    </row>
    <row r="192" spans="1:2">
      <c r="A192" s="124">
        <v>12.91</v>
      </c>
      <c r="B192">
        <v>928</v>
      </c>
    </row>
    <row r="193" spans="1:2">
      <c r="A193" s="124">
        <v>12.92</v>
      </c>
      <c r="B193">
        <v>927</v>
      </c>
    </row>
    <row r="194" spans="1:2">
      <c r="A194" s="124">
        <v>12.93</v>
      </c>
      <c r="B194">
        <v>926</v>
      </c>
    </row>
    <row r="195" spans="1:2">
      <c r="A195" s="124">
        <v>12.94</v>
      </c>
      <c r="B195">
        <v>924</v>
      </c>
    </row>
    <row r="196" spans="1:2">
      <c r="A196" s="124">
        <v>12.950000000000001</v>
      </c>
      <c r="B196">
        <v>923</v>
      </c>
    </row>
    <row r="197" spans="1:2">
      <c r="A197" s="124">
        <v>12.96</v>
      </c>
      <c r="B197">
        <v>922</v>
      </c>
    </row>
    <row r="198" spans="1:2">
      <c r="A198" s="124">
        <v>12.97</v>
      </c>
      <c r="B198">
        <v>921</v>
      </c>
    </row>
    <row r="199" spans="1:2">
      <c r="A199" s="124">
        <v>12.98</v>
      </c>
      <c r="B199">
        <v>920</v>
      </c>
    </row>
    <row r="200" spans="1:2">
      <c r="A200" s="124">
        <v>12.99</v>
      </c>
      <c r="B200">
        <v>918</v>
      </c>
    </row>
    <row r="201" spans="1:2">
      <c r="A201" s="124">
        <v>13</v>
      </c>
      <c r="B201">
        <v>917</v>
      </c>
    </row>
    <row r="202" spans="1:2">
      <c r="A202" s="124">
        <v>13.01</v>
      </c>
      <c r="B202">
        <v>916</v>
      </c>
    </row>
    <row r="203" spans="1:2">
      <c r="A203" s="124">
        <v>13.02</v>
      </c>
      <c r="B203">
        <v>915</v>
      </c>
    </row>
    <row r="204" spans="1:2">
      <c r="A204" s="124">
        <v>13.030000000000001</v>
      </c>
      <c r="B204">
        <v>914</v>
      </c>
    </row>
    <row r="205" spans="1:2">
      <c r="A205" s="124">
        <v>13.040000000000001</v>
      </c>
      <c r="B205">
        <v>912</v>
      </c>
    </row>
    <row r="206" spans="1:2">
      <c r="A206" s="124">
        <v>13.05</v>
      </c>
      <c r="B206">
        <v>911</v>
      </c>
    </row>
    <row r="207" spans="1:2">
      <c r="A207" s="124">
        <v>13.06</v>
      </c>
      <c r="B207">
        <v>910</v>
      </c>
    </row>
    <row r="208" spans="1:2">
      <c r="A208" s="124">
        <v>13.07</v>
      </c>
      <c r="B208">
        <v>909</v>
      </c>
    </row>
    <row r="209" spans="1:2">
      <c r="A209" s="124">
        <v>13.08</v>
      </c>
      <c r="B209">
        <v>908</v>
      </c>
    </row>
    <row r="210" spans="1:2">
      <c r="A210" s="124">
        <v>13.09</v>
      </c>
      <c r="B210">
        <v>906</v>
      </c>
    </row>
    <row r="211" spans="1:2">
      <c r="A211" s="124">
        <v>13.1</v>
      </c>
      <c r="B211">
        <v>905</v>
      </c>
    </row>
    <row r="212" spans="1:2">
      <c r="A212" s="124">
        <v>13.11</v>
      </c>
      <c r="B212">
        <v>904</v>
      </c>
    </row>
    <row r="213" spans="1:2">
      <c r="A213" s="124">
        <v>13.120000000000001</v>
      </c>
      <c r="B213">
        <v>903</v>
      </c>
    </row>
    <row r="214" spans="1:2">
      <c r="A214" s="124">
        <v>13.13</v>
      </c>
      <c r="B214">
        <v>902</v>
      </c>
    </row>
    <row r="215" spans="1:2">
      <c r="A215" s="124">
        <v>13.14</v>
      </c>
      <c r="B215">
        <v>900</v>
      </c>
    </row>
    <row r="216" spans="1:2">
      <c r="A216" s="124">
        <v>13.15</v>
      </c>
      <c r="B216">
        <v>899</v>
      </c>
    </row>
    <row r="217" spans="1:2">
      <c r="A217" s="124">
        <v>13.16</v>
      </c>
      <c r="B217">
        <v>898</v>
      </c>
    </row>
    <row r="218" spans="1:2">
      <c r="A218" s="124">
        <v>13.17</v>
      </c>
      <c r="B218">
        <v>897</v>
      </c>
    </row>
    <row r="219" spans="1:2">
      <c r="A219" s="124">
        <v>13.18</v>
      </c>
      <c r="B219">
        <v>896</v>
      </c>
    </row>
    <row r="220" spans="1:2">
      <c r="A220" s="124">
        <v>13.19</v>
      </c>
      <c r="B220">
        <v>894</v>
      </c>
    </row>
    <row r="221" spans="1:2">
      <c r="A221" s="124">
        <v>13.200000000000001</v>
      </c>
      <c r="B221">
        <v>893</v>
      </c>
    </row>
    <row r="222" spans="1:2">
      <c r="A222" s="124">
        <v>13.21</v>
      </c>
      <c r="B222">
        <v>892</v>
      </c>
    </row>
    <row r="223" spans="1:2">
      <c r="A223" s="124">
        <v>13.22</v>
      </c>
      <c r="B223">
        <v>891</v>
      </c>
    </row>
    <row r="224" spans="1:2">
      <c r="A224" s="124">
        <v>13.23</v>
      </c>
      <c r="B224">
        <v>890</v>
      </c>
    </row>
    <row r="225" spans="1:2">
      <c r="A225" s="124">
        <v>13.24</v>
      </c>
      <c r="B225">
        <v>889</v>
      </c>
    </row>
    <row r="226" spans="1:2">
      <c r="A226" s="124">
        <v>13.25</v>
      </c>
      <c r="B226">
        <v>887</v>
      </c>
    </row>
    <row r="227" spans="1:2">
      <c r="A227" s="124">
        <v>13.26</v>
      </c>
      <c r="B227">
        <v>886</v>
      </c>
    </row>
    <row r="228" spans="1:2">
      <c r="A228" s="124">
        <v>13.27</v>
      </c>
      <c r="B228">
        <v>885</v>
      </c>
    </row>
    <row r="229" spans="1:2">
      <c r="A229" s="124">
        <v>13.280000000000001</v>
      </c>
      <c r="B229">
        <v>884</v>
      </c>
    </row>
    <row r="230" spans="1:2">
      <c r="A230" s="124">
        <v>13.290000000000001</v>
      </c>
      <c r="B230">
        <v>883</v>
      </c>
    </row>
    <row r="231" spans="1:2">
      <c r="A231" s="124">
        <v>13.3</v>
      </c>
      <c r="B231">
        <v>881</v>
      </c>
    </row>
    <row r="232" spans="1:2">
      <c r="A232" s="124">
        <v>13.31</v>
      </c>
      <c r="B232">
        <v>880</v>
      </c>
    </row>
    <row r="233" spans="1:2">
      <c r="A233" s="124">
        <v>13.32</v>
      </c>
      <c r="B233">
        <v>879</v>
      </c>
    </row>
    <row r="234" spans="1:2">
      <c r="A234" s="124">
        <v>13.33</v>
      </c>
      <c r="B234">
        <v>878</v>
      </c>
    </row>
    <row r="235" spans="1:2">
      <c r="A235" s="124">
        <v>13.34</v>
      </c>
      <c r="B235">
        <v>877</v>
      </c>
    </row>
    <row r="236" spans="1:2">
      <c r="A236" s="124">
        <v>13.35</v>
      </c>
      <c r="B236">
        <v>876</v>
      </c>
    </row>
    <row r="237" spans="1:2">
      <c r="A237" s="124">
        <v>13.36</v>
      </c>
      <c r="B237">
        <v>874</v>
      </c>
    </row>
    <row r="238" spans="1:2">
      <c r="A238" s="124">
        <v>13.370000000000001</v>
      </c>
      <c r="B238">
        <v>873</v>
      </c>
    </row>
    <row r="239" spans="1:2">
      <c r="A239" s="124">
        <v>13.38</v>
      </c>
      <c r="B239">
        <v>872</v>
      </c>
    </row>
    <row r="240" spans="1:2">
      <c r="A240" s="124">
        <v>13.39</v>
      </c>
      <c r="B240">
        <v>871</v>
      </c>
    </row>
    <row r="241" spans="1:2">
      <c r="A241" s="124">
        <v>13.4</v>
      </c>
      <c r="B241">
        <v>870</v>
      </c>
    </row>
    <row r="242" spans="1:2">
      <c r="A242" s="124">
        <v>13.41</v>
      </c>
      <c r="B242">
        <v>868</v>
      </c>
    </row>
    <row r="243" spans="1:2">
      <c r="A243" s="124">
        <v>13.42</v>
      </c>
      <c r="B243">
        <v>867</v>
      </c>
    </row>
    <row r="244" spans="1:2">
      <c r="A244" s="124">
        <v>13.43</v>
      </c>
      <c r="B244">
        <v>866</v>
      </c>
    </row>
    <row r="245" spans="1:2">
      <c r="A245" s="124">
        <v>13.44</v>
      </c>
      <c r="B245">
        <v>865</v>
      </c>
    </row>
    <row r="246" spans="1:2">
      <c r="A246" s="124">
        <v>13.450000000000001</v>
      </c>
      <c r="B246">
        <v>864</v>
      </c>
    </row>
    <row r="247" spans="1:2">
      <c r="A247" s="124">
        <v>13.46</v>
      </c>
      <c r="B247">
        <v>863</v>
      </c>
    </row>
    <row r="248" spans="1:2">
      <c r="A248" s="124">
        <v>13.47</v>
      </c>
      <c r="B248">
        <v>861</v>
      </c>
    </row>
    <row r="249" spans="1:2">
      <c r="A249" s="124">
        <v>13.48</v>
      </c>
      <c r="B249">
        <v>860</v>
      </c>
    </row>
    <row r="250" spans="1:2">
      <c r="A250" s="124">
        <v>13.49</v>
      </c>
      <c r="B250">
        <v>859</v>
      </c>
    </row>
    <row r="251" spans="1:2">
      <c r="A251" s="124">
        <v>13.5</v>
      </c>
      <c r="B251">
        <v>858</v>
      </c>
    </row>
    <row r="252" spans="1:2">
      <c r="A252" s="124">
        <v>13.51</v>
      </c>
      <c r="B252">
        <v>857</v>
      </c>
    </row>
    <row r="253" spans="1:2">
      <c r="A253" s="124">
        <v>13.52</v>
      </c>
      <c r="B253">
        <v>856</v>
      </c>
    </row>
    <row r="254" spans="1:2">
      <c r="A254" s="124">
        <v>13.530000000000001</v>
      </c>
      <c r="B254">
        <v>854</v>
      </c>
    </row>
    <row r="255" spans="1:2">
      <c r="A255" s="124">
        <v>13.540000000000001</v>
      </c>
      <c r="B255">
        <v>853</v>
      </c>
    </row>
    <row r="256" spans="1:2">
      <c r="A256" s="124">
        <v>13.55</v>
      </c>
      <c r="B256">
        <v>852</v>
      </c>
    </row>
    <row r="257" spans="1:2">
      <c r="A257" s="124">
        <v>13.56</v>
      </c>
      <c r="B257">
        <v>851</v>
      </c>
    </row>
    <row r="258" spans="1:2">
      <c r="A258" s="124">
        <v>13.57</v>
      </c>
      <c r="B258">
        <v>850</v>
      </c>
    </row>
    <row r="259" spans="1:2">
      <c r="A259" s="124">
        <v>13.58</v>
      </c>
      <c r="B259">
        <v>849</v>
      </c>
    </row>
    <row r="260" spans="1:2">
      <c r="A260" s="124">
        <v>13.59</v>
      </c>
      <c r="B260">
        <v>847</v>
      </c>
    </row>
    <row r="261" spans="1:2">
      <c r="A261" s="124">
        <v>13.6</v>
      </c>
      <c r="B261">
        <v>846</v>
      </c>
    </row>
    <row r="262" spans="1:2">
      <c r="A262" s="124">
        <v>13.61</v>
      </c>
      <c r="B262">
        <v>845</v>
      </c>
    </row>
    <row r="263" spans="1:2">
      <c r="A263" s="124">
        <v>13.620000000000001</v>
      </c>
      <c r="B263">
        <v>844</v>
      </c>
    </row>
    <row r="264" spans="1:2">
      <c r="A264" s="124">
        <v>13.63</v>
      </c>
      <c r="B264">
        <v>843</v>
      </c>
    </row>
    <row r="265" spans="1:2">
      <c r="A265" s="124">
        <v>13.64</v>
      </c>
      <c r="B265">
        <v>842</v>
      </c>
    </row>
    <row r="266" spans="1:2">
      <c r="A266" s="124">
        <v>13.65</v>
      </c>
      <c r="B266">
        <v>841</v>
      </c>
    </row>
    <row r="267" spans="1:2">
      <c r="A267" s="124">
        <v>13.66</v>
      </c>
      <c r="B267">
        <v>839</v>
      </c>
    </row>
    <row r="268" spans="1:2">
      <c r="A268" s="124">
        <v>13.67</v>
      </c>
      <c r="B268">
        <v>838</v>
      </c>
    </row>
    <row r="269" spans="1:2">
      <c r="A269" s="124">
        <v>13.68</v>
      </c>
      <c r="B269">
        <v>837</v>
      </c>
    </row>
    <row r="270" spans="1:2">
      <c r="A270" s="124">
        <v>13.69</v>
      </c>
      <c r="B270">
        <v>836</v>
      </c>
    </row>
    <row r="271" spans="1:2">
      <c r="A271" s="124">
        <v>13.700000000000001</v>
      </c>
      <c r="B271">
        <v>835</v>
      </c>
    </row>
    <row r="272" spans="1:2">
      <c r="A272" s="124">
        <v>13.71</v>
      </c>
      <c r="B272">
        <v>834</v>
      </c>
    </row>
    <row r="273" spans="1:2">
      <c r="A273" s="124">
        <v>13.72</v>
      </c>
      <c r="B273">
        <v>832</v>
      </c>
    </row>
    <row r="274" spans="1:2">
      <c r="A274" s="124">
        <v>13.73</v>
      </c>
      <c r="B274">
        <v>831</v>
      </c>
    </row>
    <row r="275" spans="1:2">
      <c r="A275" s="124">
        <v>13.74</v>
      </c>
      <c r="B275">
        <v>830</v>
      </c>
    </row>
    <row r="276" spans="1:2">
      <c r="A276" s="124">
        <v>13.75</v>
      </c>
      <c r="B276">
        <v>829</v>
      </c>
    </row>
    <row r="277" spans="1:2">
      <c r="A277" s="124">
        <v>13.76</v>
      </c>
      <c r="B277">
        <v>828</v>
      </c>
    </row>
    <row r="278" spans="1:2">
      <c r="A278" s="124">
        <v>13.77</v>
      </c>
      <c r="B278">
        <v>827</v>
      </c>
    </row>
    <row r="279" spans="1:2">
      <c r="A279" s="124">
        <v>13.780000000000001</v>
      </c>
      <c r="B279">
        <v>826</v>
      </c>
    </row>
    <row r="280" spans="1:2">
      <c r="A280" s="124">
        <v>13.790000000000001</v>
      </c>
      <c r="B280">
        <v>824</v>
      </c>
    </row>
    <row r="281" spans="1:2">
      <c r="A281" s="124">
        <v>13.8</v>
      </c>
      <c r="B281">
        <v>823</v>
      </c>
    </row>
    <row r="282" spans="1:2">
      <c r="A282" s="124">
        <v>13.81</v>
      </c>
      <c r="B282">
        <v>822</v>
      </c>
    </row>
    <row r="283" spans="1:2">
      <c r="A283" s="124">
        <v>13.82</v>
      </c>
      <c r="B283">
        <v>821</v>
      </c>
    </row>
    <row r="284" spans="1:2">
      <c r="A284" s="124">
        <v>13.83</v>
      </c>
      <c r="B284">
        <v>820</v>
      </c>
    </row>
    <row r="285" spans="1:2">
      <c r="A285" s="124">
        <v>13.84</v>
      </c>
      <c r="B285">
        <v>819</v>
      </c>
    </row>
    <row r="286" spans="1:2">
      <c r="A286" s="124">
        <v>13.85</v>
      </c>
      <c r="B286">
        <v>818</v>
      </c>
    </row>
    <row r="287" spans="1:2">
      <c r="A287" s="124">
        <v>13.86</v>
      </c>
      <c r="B287">
        <v>816</v>
      </c>
    </row>
    <row r="288" spans="1:2">
      <c r="A288" s="124">
        <v>13.870000000000001</v>
      </c>
      <c r="B288">
        <v>815</v>
      </c>
    </row>
    <row r="289" spans="1:2">
      <c r="A289" s="124">
        <v>13.88</v>
      </c>
      <c r="B289">
        <v>814</v>
      </c>
    </row>
    <row r="290" spans="1:2">
      <c r="A290" s="124">
        <v>13.89</v>
      </c>
      <c r="B290">
        <v>813</v>
      </c>
    </row>
    <row r="291" spans="1:2">
      <c r="A291" s="124">
        <v>13.9</v>
      </c>
      <c r="B291">
        <v>812</v>
      </c>
    </row>
    <row r="292" spans="1:2">
      <c r="A292" s="124">
        <v>13.91</v>
      </c>
      <c r="B292">
        <v>811</v>
      </c>
    </row>
    <row r="293" spans="1:2">
      <c r="A293" s="124">
        <v>13.92</v>
      </c>
      <c r="B293">
        <v>810</v>
      </c>
    </row>
    <row r="294" spans="1:2">
      <c r="A294" s="124">
        <v>13.93</v>
      </c>
      <c r="B294">
        <v>808</v>
      </c>
    </row>
    <row r="295" spans="1:2">
      <c r="A295" s="124">
        <v>13.94</v>
      </c>
      <c r="B295">
        <v>807</v>
      </c>
    </row>
    <row r="296" spans="1:2">
      <c r="A296" s="124">
        <v>13.950000000000001</v>
      </c>
      <c r="B296">
        <v>806</v>
      </c>
    </row>
    <row r="297" spans="1:2">
      <c r="A297" s="124">
        <v>13.96</v>
      </c>
      <c r="B297">
        <v>805</v>
      </c>
    </row>
    <row r="298" spans="1:2">
      <c r="A298" s="124">
        <v>13.97</v>
      </c>
      <c r="B298">
        <v>804</v>
      </c>
    </row>
    <row r="299" spans="1:2">
      <c r="A299" s="124">
        <v>13.98</v>
      </c>
      <c r="B299">
        <v>803</v>
      </c>
    </row>
    <row r="300" spans="1:2">
      <c r="A300" s="124">
        <v>13.99</v>
      </c>
      <c r="B300">
        <v>802</v>
      </c>
    </row>
    <row r="301" spans="1:2">
      <c r="A301" s="124">
        <v>14</v>
      </c>
      <c r="B301">
        <v>801</v>
      </c>
    </row>
    <row r="302" spans="1:2">
      <c r="A302" s="124">
        <v>14.01</v>
      </c>
      <c r="B302">
        <v>799</v>
      </c>
    </row>
    <row r="303" spans="1:2">
      <c r="A303" s="124">
        <v>14.02</v>
      </c>
      <c r="B303">
        <v>798</v>
      </c>
    </row>
    <row r="304" spans="1:2">
      <c r="A304" s="124">
        <v>14.030000000000001</v>
      </c>
      <c r="B304">
        <v>797</v>
      </c>
    </row>
    <row r="305" spans="1:2">
      <c r="A305" s="124">
        <v>14.040000000000001</v>
      </c>
      <c r="B305">
        <v>796</v>
      </c>
    </row>
    <row r="306" spans="1:2">
      <c r="A306" s="124">
        <v>14.05</v>
      </c>
      <c r="B306">
        <v>795</v>
      </c>
    </row>
    <row r="307" spans="1:2">
      <c r="A307" s="124">
        <v>14.06</v>
      </c>
      <c r="B307">
        <v>794</v>
      </c>
    </row>
    <row r="308" spans="1:2">
      <c r="A308" s="124">
        <v>14.07</v>
      </c>
      <c r="B308">
        <v>793</v>
      </c>
    </row>
    <row r="309" spans="1:2">
      <c r="A309" s="124">
        <v>14.08</v>
      </c>
      <c r="B309">
        <v>792</v>
      </c>
    </row>
    <row r="310" spans="1:2">
      <c r="A310" s="124">
        <v>14.09</v>
      </c>
      <c r="B310">
        <v>790</v>
      </c>
    </row>
    <row r="311" spans="1:2">
      <c r="A311" s="124">
        <v>14.1</v>
      </c>
      <c r="B311">
        <v>789</v>
      </c>
    </row>
    <row r="312" spans="1:2">
      <c r="A312" s="124">
        <v>14.11</v>
      </c>
      <c r="B312">
        <v>788</v>
      </c>
    </row>
    <row r="313" spans="1:2">
      <c r="A313" s="124">
        <v>14.120000000000001</v>
      </c>
      <c r="B313">
        <v>787</v>
      </c>
    </row>
    <row r="314" spans="1:2">
      <c r="A314" s="124">
        <v>14.13</v>
      </c>
      <c r="B314">
        <v>786</v>
      </c>
    </row>
    <row r="315" spans="1:2">
      <c r="A315" s="124">
        <v>14.14</v>
      </c>
      <c r="B315">
        <v>785</v>
      </c>
    </row>
    <row r="316" spans="1:2">
      <c r="A316" s="124">
        <v>14.15</v>
      </c>
      <c r="B316">
        <v>784</v>
      </c>
    </row>
    <row r="317" spans="1:2">
      <c r="A317" s="124">
        <v>14.16</v>
      </c>
      <c r="B317">
        <v>783</v>
      </c>
    </row>
    <row r="318" spans="1:2">
      <c r="A318" s="124">
        <v>14.17</v>
      </c>
      <c r="B318">
        <v>781</v>
      </c>
    </row>
    <row r="319" spans="1:2">
      <c r="A319" s="124">
        <v>14.18</v>
      </c>
      <c r="B319">
        <v>780</v>
      </c>
    </row>
    <row r="320" spans="1:2">
      <c r="A320" s="124">
        <v>14.19</v>
      </c>
      <c r="B320">
        <v>779</v>
      </c>
    </row>
    <row r="321" spans="1:2">
      <c r="A321" s="124">
        <v>14.200000000000001</v>
      </c>
      <c r="B321">
        <v>778</v>
      </c>
    </row>
    <row r="322" spans="1:2">
      <c r="A322" s="124">
        <v>14.21</v>
      </c>
      <c r="B322">
        <v>777</v>
      </c>
    </row>
    <row r="323" spans="1:2">
      <c r="A323" s="124">
        <v>14.22</v>
      </c>
      <c r="B323">
        <v>776</v>
      </c>
    </row>
    <row r="324" spans="1:2">
      <c r="A324" s="124">
        <v>14.23</v>
      </c>
      <c r="B324">
        <v>775</v>
      </c>
    </row>
    <row r="325" spans="1:2">
      <c r="A325" s="124">
        <v>14.24</v>
      </c>
      <c r="B325">
        <v>774</v>
      </c>
    </row>
    <row r="326" spans="1:2">
      <c r="A326" s="124">
        <v>14.25</v>
      </c>
      <c r="B326">
        <v>772</v>
      </c>
    </row>
    <row r="327" spans="1:2">
      <c r="A327" s="124">
        <v>14.26</v>
      </c>
      <c r="B327">
        <v>771</v>
      </c>
    </row>
    <row r="328" spans="1:2">
      <c r="A328" s="124">
        <v>14.27</v>
      </c>
      <c r="B328">
        <v>770</v>
      </c>
    </row>
    <row r="329" spans="1:2">
      <c r="A329" s="124">
        <v>14.280000000000001</v>
      </c>
      <c r="B329">
        <v>769</v>
      </c>
    </row>
    <row r="330" spans="1:2">
      <c r="A330" s="124">
        <v>14.290000000000001</v>
      </c>
      <c r="B330">
        <v>768</v>
      </c>
    </row>
    <row r="331" spans="1:2">
      <c r="A331" s="124">
        <v>14.3</v>
      </c>
      <c r="B331">
        <v>767</v>
      </c>
    </row>
    <row r="332" spans="1:2">
      <c r="A332" s="124">
        <v>14.31</v>
      </c>
      <c r="B332">
        <v>766</v>
      </c>
    </row>
    <row r="333" spans="1:2">
      <c r="A333" s="124">
        <v>14.32</v>
      </c>
      <c r="B333">
        <v>765</v>
      </c>
    </row>
    <row r="334" spans="1:2">
      <c r="A334" s="124">
        <v>14.33</v>
      </c>
      <c r="B334">
        <v>764</v>
      </c>
    </row>
    <row r="335" spans="1:2">
      <c r="A335" s="124">
        <v>14.34</v>
      </c>
      <c r="B335">
        <v>762</v>
      </c>
    </row>
    <row r="336" spans="1:2">
      <c r="A336" s="124">
        <v>14.35</v>
      </c>
      <c r="B336">
        <v>761</v>
      </c>
    </row>
    <row r="337" spans="1:2">
      <c r="A337" s="124">
        <v>14.36</v>
      </c>
      <c r="B337">
        <v>760</v>
      </c>
    </row>
    <row r="338" spans="1:2">
      <c r="A338" s="124">
        <v>14.370000000000001</v>
      </c>
      <c r="B338">
        <v>759</v>
      </c>
    </row>
    <row r="339" spans="1:2">
      <c r="A339" s="124">
        <v>14.38</v>
      </c>
      <c r="B339">
        <v>758</v>
      </c>
    </row>
    <row r="340" spans="1:2">
      <c r="A340" s="124">
        <v>14.39</v>
      </c>
      <c r="B340">
        <v>757</v>
      </c>
    </row>
    <row r="341" spans="1:2">
      <c r="A341" s="124">
        <v>14.4</v>
      </c>
      <c r="B341">
        <v>756</v>
      </c>
    </row>
    <row r="342" spans="1:2">
      <c r="A342" s="124">
        <v>14.41</v>
      </c>
      <c r="B342">
        <v>755</v>
      </c>
    </row>
    <row r="343" spans="1:2">
      <c r="A343" s="124">
        <v>14.42</v>
      </c>
      <c r="B343">
        <v>754</v>
      </c>
    </row>
    <row r="344" spans="1:2">
      <c r="A344" s="124">
        <v>14.43</v>
      </c>
      <c r="B344">
        <v>753</v>
      </c>
    </row>
    <row r="345" spans="1:2">
      <c r="A345" s="124">
        <v>14.44</v>
      </c>
      <c r="B345">
        <v>751</v>
      </c>
    </row>
    <row r="346" spans="1:2">
      <c r="A346" s="124">
        <v>14.450000000000001</v>
      </c>
      <c r="B346">
        <v>750</v>
      </c>
    </row>
    <row r="347" spans="1:2">
      <c r="A347" s="124">
        <v>14.46</v>
      </c>
      <c r="B347">
        <v>749</v>
      </c>
    </row>
    <row r="348" spans="1:2">
      <c r="A348" s="124">
        <v>14.47</v>
      </c>
      <c r="B348">
        <v>748</v>
      </c>
    </row>
    <row r="349" spans="1:2">
      <c r="A349" s="124">
        <v>14.48</v>
      </c>
      <c r="B349">
        <v>747</v>
      </c>
    </row>
    <row r="350" spans="1:2">
      <c r="A350" s="124">
        <v>14.49</v>
      </c>
      <c r="B350">
        <v>746</v>
      </c>
    </row>
    <row r="351" spans="1:2">
      <c r="A351" s="124">
        <v>14.5</v>
      </c>
      <c r="B351">
        <v>745</v>
      </c>
    </row>
    <row r="352" spans="1:2">
      <c r="A352" s="124">
        <v>14.51</v>
      </c>
      <c r="B352">
        <v>744</v>
      </c>
    </row>
    <row r="353" spans="1:2">
      <c r="A353" s="124">
        <v>14.52</v>
      </c>
      <c r="B353">
        <v>743</v>
      </c>
    </row>
    <row r="354" spans="1:2">
      <c r="A354" s="124">
        <v>14.530000000000001</v>
      </c>
      <c r="B354">
        <v>742</v>
      </c>
    </row>
    <row r="355" spans="1:2">
      <c r="A355" s="124">
        <v>14.540000000000001</v>
      </c>
      <c r="B355">
        <v>741</v>
      </c>
    </row>
    <row r="356" spans="1:2">
      <c r="A356" s="124">
        <v>14.55</v>
      </c>
      <c r="B356">
        <v>739</v>
      </c>
    </row>
    <row r="357" spans="1:2">
      <c r="A357" s="124">
        <v>14.56</v>
      </c>
      <c r="B357">
        <v>738</v>
      </c>
    </row>
    <row r="358" spans="1:2">
      <c r="A358" s="124">
        <v>14.57</v>
      </c>
      <c r="B358">
        <v>737</v>
      </c>
    </row>
    <row r="359" spans="1:2">
      <c r="A359" s="124">
        <v>14.58</v>
      </c>
      <c r="B359">
        <v>736</v>
      </c>
    </row>
    <row r="360" spans="1:2">
      <c r="A360" s="124">
        <v>14.59</v>
      </c>
      <c r="B360">
        <v>735</v>
      </c>
    </row>
    <row r="361" spans="1:2">
      <c r="A361" s="124">
        <v>14.6</v>
      </c>
      <c r="B361">
        <v>734</v>
      </c>
    </row>
    <row r="362" spans="1:2">
      <c r="A362" s="124">
        <v>14.61</v>
      </c>
      <c r="B362">
        <v>733</v>
      </c>
    </row>
    <row r="363" spans="1:2">
      <c r="A363" s="124">
        <v>14.620000000000001</v>
      </c>
      <c r="B363">
        <v>732</v>
      </c>
    </row>
    <row r="364" spans="1:2">
      <c r="A364" s="124">
        <v>14.63</v>
      </c>
      <c r="B364">
        <v>731</v>
      </c>
    </row>
    <row r="365" spans="1:2">
      <c r="A365" s="124">
        <v>14.64</v>
      </c>
      <c r="B365">
        <v>730</v>
      </c>
    </row>
    <row r="366" spans="1:2">
      <c r="A366" s="124">
        <v>14.65</v>
      </c>
      <c r="B366">
        <v>729</v>
      </c>
    </row>
    <row r="367" spans="1:2">
      <c r="A367" s="124">
        <v>14.66</v>
      </c>
      <c r="B367">
        <v>727</v>
      </c>
    </row>
    <row r="368" spans="1:2">
      <c r="A368" s="124">
        <v>14.67</v>
      </c>
      <c r="B368">
        <v>726</v>
      </c>
    </row>
    <row r="369" spans="1:2">
      <c r="A369" s="124">
        <v>14.68</v>
      </c>
      <c r="B369">
        <v>725</v>
      </c>
    </row>
    <row r="370" spans="1:2">
      <c r="A370" s="124">
        <v>14.69</v>
      </c>
      <c r="B370">
        <v>724</v>
      </c>
    </row>
    <row r="371" spans="1:2">
      <c r="A371" s="124">
        <v>14.700000000000001</v>
      </c>
      <c r="B371">
        <v>723</v>
      </c>
    </row>
    <row r="372" spans="1:2">
      <c r="A372" s="124">
        <v>14.71</v>
      </c>
      <c r="B372">
        <v>722</v>
      </c>
    </row>
    <row r="373" spans="1:2">
      <c r="A373" s="124">
        <v>14.72</v>
      </c>
      <c r="B373">
        <v>721</v>
      </c>
    </row>
    <row r="374" spans="1:2">
      <c r="A374" s="124">
        <v>14.73</v>
      </c>
      <c r="B374">
        <v>720</v>
      </c>
    </row>
    <row r="375" spans="1:2">
      <c r="A375" s="124">
        <v>14.74</v>
      </c>
      <c r="B375">
        <v>719</v>
      </c>
    </row>
    <row r="376" spans="1:2">
      <c r="A376" s="124">
        <v>14.75</v>
      </c>
      <c r="B376">
        <v>718</v>
      </c>
    </row>
    <row r="377" spans="1:2">
      <c r="A377" s="124">
        <v>14.76</v>
      </c>
      <c r="B377">
        <v>717</v>
      </c>
    </row>
    <row r="378" spans="1:2">
      <c r="A378" s="124">
        <v>14.77</v>
      </c>
      <c r="B378">
        <v>716</v>
      </c>
    </row>
    <row r="379" spans="1:2">
      <c r="A379" s="124">
        <v>14.780000000000001</v>
      </c>
      <c r="B379">
        <v>715</v>
      </c>
    </row>
    <row r="380" spans="1:2">
      <c r="A380" s="124">
        <v>14.790000000000001</v>
      </c>
      <c r="B380">
        <v>713</v>
      </c>
    </row>
    <row r="381" spans="1:2">
      <c r="A381" s="124">
        <v>14.8</v>
      </c>
      <c r="B381">
        <v>712</v>
      </c>
    </row>
    <row r="382" spans="1:2">
      <c r="A382" s="124">
        <v>14.81</v>
      </c>
      <c r="B382">
        <v>711</v>
      </c>
    </row>
    <row r="383" spans="1:2">
      <c r="A383" s="124">
        <v>14.82</v>
      </c>
      <c r="B383">
        <v>710</v>
      </c>
    </row>
    <row r="384" spans="1:2">
      <c r="A384" s="124">
        <v>14.83</v>
      </c>
      <c r="B384">
        <v>709</v>
      </c>
    </row>
    <row r="385" spans="1:2">
      <c r="A385" s="124">
        <v>14.84</v>
      </c>
      <c r="B385">
        <v>708</v>
      </c>
    </row>
    <row r="386" spans="1:2">
      <c r="A386" s="124">
        <v>14.85</v>
      </c>
      <c r="B386">
        <v>707</v>
      </c>
    </row>
    <row r="387" spans="1:2">
      <c r="A387" s="124">
        <v>14.86</v>
      </c>
      <c r="B387">
        <v>706</v>
      </c>
    </row>
    <row r="388" spans="1:2">
      <c r="A388" s="124">
        <v>14.870000000000001</v>
      </c>
      <c r="B388">
        <v>705</v>
      </c>
    </row>
    <row r="389" spans="1:2">
      <c r="A389" s="124">
        <v>14.88</v>
      </c>
      <c r="B389">
        <v>704</v>
      </c>
    </row>
    <row r="390" spans="1:2">
      <c r="A390" s="124">
        <v>14.89</v>
      </c>
      <c r="B390">
        <v>703</v>
      </c>
    </row>
    <row r="391" spans="1:2">
      <c r="A391" s="124">
        <v>14.9</v>
      </c>
      <c r="B391">
        <v>702</v>
      </c>
    </row>
    <row r="392" spans="1:2">
      <c r="A392" s="124">
        <v>14.91</v>
      </c>
      <c r="B392">
        <v>701</v>
      </c>
    </row>
    <row r="393" spans="1:2">
      <c r="A393" s="124">
        <v>14.92</v>
      </c>
      <c r="B393">
        <v>700</v>
      </c>
    </row>
    <row r="394" spans="1:2">
      <c r="A394" s="124">
        <v>14.93</v>
      </c>
      <c r="B394">
        <v>699</v>
      </c>
    </row>
    <row r="395" spans="1:2">
      <c r="A395" s="124">
        <v>14.94</v>
      </c>
      <c r="B395">
        <v>697</v>
      </c>
    </row>
    <row r="396" spans="1:2">
      <c r="A396" s="124">
        <v>14.950000000000001</v>
      </c>
      <c r="B396">
        <v>696</v>
      </c>
    </row>
    <row r="397" spans="1:2">
      <c r="A397" s="124">
        <v>14.96</v>
      </c>
      <c r="B397">
        <v>695</v>
      </c>
    </row>
    <row r="398" spans="1:2">
      <c r="A398" s="124">
        <v>14.97</v>
      </c>
      <c r="B398">
        <v>694</v>
      </c>
    </row>
    <row r="399" spans="1:2">
      <c r="A399" s="124">
        <v>14.98</v>
      </c>
      <c r="B399">
        <v>693</v>
      </c>
    </row>
    <row r="400" spans="1:2">
      <c r="A400" s="124">
        <v>14.99</v>
      </c>
      <c r="B400">
        <v>692</v>
      </c>
    </row>
    <row r="401" spans="1:2">
      <c r="A401" s="124">
        <v>15</v>
      </c>
      <c r="B401">
        <v>691</v>
      </c>
    </row>
    <row r="402" spans="1:2">
      <c r="A402" s="124">
        <v>15.01</v>
      </c>
      <c r="B402">
        <v>690</v>
      </c>
    </row>
    <row r="403" spans="1:2">
      <c r="A403" s="124">
        <v>15.02</v>
      </c>
      <c r="B403">
        <v>689</v>
      </c>
    </row>
    <row r="404" spans="1:2">
      <c r="A404" s="124">
        <v>15.030000000000001</v>
      </c>
      <c r="B404">
        <v>688</v>
      </c>
    </row>
    <row r="405" spans="1:2">
      <c r="A405" s="124">
        <v>15.040000000000001</v>
      </c>
      <c r="B405">
        <v>687</v>
      </c>
    </row>
    <row r="406" spans="1:2">
      <c r="A406" s="124">
        <v>15.05</v>
      </c>
      <c r="B406">
        <v>686</v>
      </c>
    </row>
    <row r="407" spans="1:2">
      <c r="A407" s="124">
        <v>15.06</v>
      </c>
      <c r="B407">
        <v>685</v>
      </c>
    </row>
    <row r="408" spans="1:2">
      <c r="A408" s="124">
        <v>15.07</v>
      </c>
      <c r="B408">
        <v>684</v>
      </c>
    </row>
    <row r="409" spans="1:2">
      <c r="A409" s="124">
        <v>15.08</v>
      </c>
      <c r="B409">
        <v>683</v>
      </c>
    </row>
    <row r="410" spans="1:2">
      <c r="A410" s="124">
        <v>15.09</v>
      </c>
      <c r="B410">
        <v>682</v>
      </c>
    </row>
    <row r="411" spans="1:2">
      <c r="A411" s="124">
        <v>15.1</v>
      </c>
      <c r="B411">
        <v>681</v>
      </c>
    </row>
    <row r="412" spans="1:2">
      <c r="A412" s="124">
        <v>15.11</v>
      </c>
      <c r="B412">
        <v>680</v>
      </c>
    </row>
    <row r="413" spans="1:2">
      <c r="A413" s="124">
        <v>15.120000000000001</v>
      </c>
      <c r="B413">
        <v>678</v>
      </c>
    </row>
    <row r="414" spans="1:2">
      <c r="A414" s="124">
        <v>15.13</v>
      </c>
      <c r="B414">
        <v>677</v>
      </c>
    </row>
    <row r="415" spans="1:2">
      <c r="A415" s="124">
        <v>15.14</v>
      </c>
      <c r="B415">
        <v>676</v>
      </c>
    </row>
    <row r="416" spans="1:2">
      <c r="A416" s="124">
        <v>15.15</v>
      </c>
      <c r="B416">
        <v>675</v>
      </c>
    </row>
    <row r="417" spans="1:2">
      <c r="A417" s="124">
        <v>15.16</v>
      </c>
      <c r="B417">
        <v>674</v>
      </c>
    </row>
    <row r="418" spans="1:2">
      <c r="A418" s="124">
        <v>15.17</v>
      </c>
      <c r="B418">
        <v>673</v>
      </c>
    </row>
    <row r="419" spans="1:2">
      <c r="A419" s="124">
        <v>15.18</v>
      </c>
      <c r="B419">
        <v>672</v>
      </c>
    </row>
    <row r="420" spans="1:2">
      <c r="A420" s="124">
        <v>15.19</v>
      </c>
      <c r="B420">
        <v>671</v>
      </c>
    </row>
    <row r="421" spans="1:2">
      <c r="A421" s="124">
        <v>15.200000000000001</v>
      </c>
      <c r="B421">
        <v>670</v>
      </c>
    </row>
    <row r="422" spans="1:2">
      <c r="A422" s="124">
        <v>15.21</v>
      </c>
      <c r="B422">
        <v>669</v>
      </c>
    </row>
    <row r="423" spans="1:2">
      <c r="A423" s="124">
        <v>15.22</v>
      </c>
      <c r="B423">
        <v>668</v>
      </c>
    </row>
    <row r="424" spans="1:2">
      <c r="A424" s="124">
        <v>15.23</v>
      </c>
      <c r="B424">
        <v>667</v>
      </c>
    </row>
    <row r="425" spans="1:2">
      <c r="A425" s="124">
        <v>15.24</v>
      </c>
      <c r="B425">
        <v>666</v>
      </c>
    </row>
    <row r="426" spans="1:2">
      <c r="A426" s="124">
        <v>15.25</v>
      </c>
      <c r="B426">
        <v>665</v>
      </c>
    </row>
    <row r="427" spans="1:2">
      <c r="A427" s="124">
        <v>15.26</v>
      </c>
      <c r="B427">
        <v>664</v>
      </c>
    </row>
    <row r="428" spans="1:2">
      <c r="A428" s="124">
        <v>15.27</v>
      </c>
      <c r="B428">
        <v>663</v>
      </c>
    </row>
    <row r="429" spans="1:2">
      <c r="A429" s="124">
        <v>15.280000000000001</v>
      </c>
      <c r="B429">
        <v>662</v>
      </c>
    </row>
    <row r="430" spans="1:2">
      <c r="A430" s="124">
        <v>15.290000000000001</v>
      </c>
      <c r="B430">
        <v>661</v>
      </c>
    </row>
    <row r="431" spans="1:2">
      <c r="A431" s="124">
        <v>15.3</v>
      </c>
      <c r="B431">
        <v>660</v>
      </c>
    </row>
    <row r="432" spans="1:2">
      <c r="A432" s="124">
        <v>15.31</v>
      </c>
      <c r="B432">
        <v>659</v>
      </c>
    </row>
    <row r="433" spans="1:2">
      <c r="A433" s="124">
        <v>15.32</v>
      </c>
      <c r="B433">
        <v>658</v>
      </c>
    </row>
    <row r="434" spans="1:2">
      <c r="A434" s="124">
        <v>15.33</v>
      </c>
      <c r="B434">
        <v>657</v>
      </c>
    </row>
    <row r="435" spans="1:2">
      <c r="A435" s="124">
        <v>15.34</v>
      </c>
      <c r="B435">
        <v>656</v>
      </c>
    </row>
    <row r="436" spans="1:2">
      <c r="A436" s="124">
        <v>15.35</v>
      </c>
      <c r="B436">
        <v>655</v>
      </c>
    </row>
    <row r="437" spans="1:2">
      <c r="A437" s="124">
        <v>15.36</v>
      </c>
      <c r="B437">
        <v>654</v>
      </c>
    </row>
    <row r="438" spans="1:2">
      <c r="A438" s="124">
        <v>15.370000000000001</v>
      </c>
      <c r="B438">
        <v>652</v>
      </c>
    </row>
    <row r="439" spans="1:2">
      <c r="A439" s="124">
        <v>15.38</v>
      </c>
      <c r="B439">
        <v>651</v>
      </c>
    </row>
    <row r="440" spans="1:2">
      <c r="A440" s="124">
        <v>15.39</v>
      </c>
      <c r="B440">
        <v>650</v>
      </c>
    </row>
    <row r="441" spans="1:2">
      <c r="A441" s="124">
        <v>15.4</v>
      </c>
      <c r="B441">
        <v>649</v>
      </c>
    </row>
    <row r="442" spans="1:2">
      <c r="A442" s="124">
        <v>15.41</v>
      </c>
      <c r="B442">
        <v>648</v>
      </c>
    </row>
    <row r="443" spans="1:2">
      <c r="A443" s="124">
        <v>15.42</v>
      </c>
      <c r="B443">
        <v>647</v>
      </c>
    </row>
    <row r="444" spans="1:2">
      <c r="A444" s="124">
        <v>15.43</v>
      </c>
      <c r="B444">
        <v>646</v>
      </c>
    </row>
    <row r="445" spans="1:2">
      <c r="A445" s="124">
        <v>15.44</v>
      </c>
      <c r="B445">
        <v>645</v>
      </c>
    </row>
    <row r="446" spans="1:2">
      <c r="A446" s="124">
        <v>15.450000000000001</v>
      </c>
      <c r="B446">
        <v>644</v>
      </c>
    </row>
    <row r="447" spans="1:2">
      <c r="A447" s="124">
        <v>15.46</v>
      </c>
      <c r="B447">
        <v>643</v>
      </c>
    </row>
    <row r="448" spans="1:2">
      <c r="A448" s="124">
        <v>15.47</v>
      </c>
      <c r="B448">
        <v>642</v>
      </c>
    </row>
    <row r="449" spans="1:2">
      <c r="A449" s="124">
        <v>15.48</v>
      </c>
      <c r="B449">
        <v>641</v>
      </c>
    </row>
    <row r="450" spans="1:2">
      <c r="A450" s="124">
        <v>15.49</v>
      </c>
      <c r="B450">
        <v>640</v>
      </c>
    </row>
    <row r="451" spans="1:2">
      <c r="A451" s="124">
        <v>15.5</v>
      </c>
      <c r="B451">
        <v>639</v>
      </c>
    </row>
    <row r="452" spans="1:2">
      <c r="A452" s="124">
        <v>15.51</v>
      </c>
      <c r="B452">
        <v>638</v>
      </c>
    </row>
    <row r="453" spans="1:2">
      <c r="A453" s="124">
        <v>15.52</v>
      </c>
      <c r="B453">
        <v>637</v>
      </c>
    </row>
    <row r="454" spans="1:2">
      <c r="A454" s="124">
        <v>15.530000000000001</v>
      </c>
      <c r="B454">
        <v>636</v>
      </c>
    </row>
    <row r="455" spans="1:2">
      <c r="A455" s="124">
        <v>15.540000000000001</v>
      </c>
      <c r="B455">
        <v>635</v>
      </c>
    </row>
    <row r="456" spans="1:2">
      <c r="A456" s="124">
        <v>15.55</v>
      </c>
      <c r="B456">
        <v>634</v>
      </c>
    </row>
    <row r="457" spans="1:2">
      <c r="A457" s="124">
        <v>15.56</v>
      </c>
      <c r="B457">
        <v>633</v>
      </c>
    </row>
    <row r="458" spans="1:2">
      <c r="A458" s="124">
        <v>15.57</v>
      </c>
      <c r="B458">
        <v>632</v>
      </c>
    </row>
    <row r="459" spans="1:2">
      <c r="A459" s="124">
        <v>15.58</v>
      </c>
      <c r="B459">
        <v>631</v>
      </c>
    </row>
    <row r="460" spans="1:2">
      <c r="A460" s="124">
        <v>15.59</v>
      </c>
      <c r="B460">
        <v>630</v>
      </c>
    </row>
    <row r="461" spans="1:2">
      <c r="A461" s="124">
        <v>15.6</v>
      </c>
      <c r="B461">
        <v>629</v>
      </c>
    </row>
    <row r="462" spans="1:2">
      <c r="A462" s="124">
        <v>15.610000000000001</v>
      </c>
      <c r="B462">
        <v>628</v>
      </c>
    </row>
    <row r="463" spans="1:2">
      <c r="A463" s="124">
        <v>15.620000000000001</v>
      </c>
      <c r="B463">
        <v>627</v>
      </c>
    </row>
    <row r="464" spans="1:2">
      <c r="A464" s="124">
        <v>15.63</v>
      </c>
      <c r="B464">
        <v>626</v>
      </c>
    </row>
    <row r="465" spans="1:2">
      <c r="A465" s="124">
        <v>15.64</v>
      </c>
      <c r="B465">
        <v>625</v>
      </c>
    </row>
    <row r="466" spans="1:2">
      <c r="A466" s="124">
        <v>15.65</v>
      </c>
      <c r="B466">
        <v>624</v>
      </c>
    </row>
    <row r="467" spans="1:2">
      <c r="A467" s="124">
        <v>15.66</v>
      </c>
      <c r="B467">
        <v>623</v>
      </c>
    </row>
    <row r="468" spans="1:2">
      <c r="A468" s="124">
        <v>15.67</v>
      </c>
      <c r="B468">
        <v>622</v>
      </c>
    </row>
    <row r="469" spans="1:2">
      <c r="A469" s="124">
        <v>15.68</v>
      </c>
      <c r="B469">
        <v>621</v>
      </c>
    </row>
    <row r="470" spans="1:2">
      <c r="A470" s="124">
        <v>15.69</v>
      </c>
      <c r="B470">
        <v>620</v>
      </c>
    </row>
    <row r="471" spans="1:2">
      <c r="A471" s="124">
        <v>15.700000000000001</v>
      </c>
      <c r="B471">
        <v>619</v>
      </c>
    </row>
    <row r="472" spans="1:2">
      <c r="A472" s="124">
        <v>15.71</v>
      </c>
      <c r="B472">
        <v>618</v>
      </c>
    </row>
    <row r="473" spans="1:2">
      <c r="A473" s="124">
        <v>15.72</v>
      </c>
      <c r="B473">
        <v>617</v>
      </c>
    </row>
    <row r="474" spans="1:2">
      <c r="A474" s="124">
        <v>15.73</v>
      </c>
      <c r="B474">
        <v>616</v>
      </c>
    </row>
    <row r="475" spans="1:2">
      <c r="A475" s="124">
        <v>15.74</v>
      </c>
      <c r="B475">
        <v>615</v>
      </c>
    </row>
    <row r="476" spans="1:2">
      <c r="A476" s="124">
        <v>15.75</v>
      </c>
      <c r="B476">
        <v>614</v>
      </c>
    </row>
    <row r="477" spans="1:2">
      <c r="A477" s="124">
        <v>15.76</v>
      </c>
      <c r="B477">
        <v>613</v>
      </c>
    </row>
    <row r="478" spans="1:2">
      <c r="A478" s="124">
        <v>15.77</v>
      </c>
      <c r="B478">
        <v>612</v>
      </c>
    </row>
    <row r="479" spans="1:2">
      <c r="A479" s="124">
        <v>15.780000000000001</v>
      </c>
      <c r="B479">
        <v>611</v>
      </c>
    </row>
    <row r="480" spans="1:2">
      <c r="A480" s="124">
        <v>15.790000000000001</v>
      </c>
      <c r="B480">
        <v>610</v>
      </c>
    </row>
    <row r="481" spans="1:2">
      <c r="A481" s="124">
        <v>15.8</v>
      </c>
      <c r="B481">
        <v>609</v>
      </c>
    </row>
    <row r="482" spans="1:2">
      <c r="A482" s="124">
        <v>15.81</v>
      </c>
      <c r="B482">
        <v>608</v>
      </c>
    </row>
    <row r="483" spans="1:2">
      <c r="A483" s="124">
        <v>15.82</v>
      </c>
      <c r="B483">
        <v>607</v>
      </c>
    </row>
    <row r="484" spans="1:2">
      <c r="A484" s="124">
        <v>15.83</v>
      </c>
      <c r="B484">
        <v>606</v>
      </c>
    </row>
    <row r="485" spans="1:2">
      <c r="A485" s="124">
        <v>15.84</v>
      </c>
      <c r="B485">
        <v>605</v>
      </c>
    </row>
    <row r="486" spans="1:2">
      <c r="A486" s="124">
        <v>15.85</v>
      </c>
      <c r="B486">
        <v>604</v>
      </c>
    </row>
    <row r="487" spans="1:2">
      <c r="A487" s="124">
        <v>15.860000000000001</v>
      </c>
      <c r="B487">
        <v>603</v>
      </c>
    </row>
    <row r="488" spans="1:2">
      <c r="A488" s="124">
        <v>15.870000000000001</v>
      </c>
      <c r="B488">
        <v>602</v>
      </c>
    </row>
    <row r="489" spans="1:2">
      <c r="A489" s="124">
        <v>15.88</v>
      </c>
      <c r="B489">
        <v>601</v>
      </c>
    </row>
    <row r="490" spans="1:2">
      <c r="A490" s="124">
        <v>15.89</v>
      </c>
      <c r="B490">
        <v>600</v>
      </c>
    </row>
    <row r="491" spans="1:2">
      <c r="A491" s="124">
        <v>15.9</v>
      </c>
      <c r="B491">
        <v>599</v>
      </c>
    </row>
    <row r="492" spans="1:2">
      <c r="A492" s="124">
        <v>15.91</v>
      </c>
      <c r="B492">
        <v>598</v>
      </c>
    </row>
    <row r="493" spans="1:2">
      <c r="A493" s="124">
        <v>15.92</v>
      </c>
      <c r="B493">
        <v>597</v>
      </c>
    </row>
    <row r="494" spans="1:2">
      <c r="A494" s="124">
        <v>15.93</v>
      </c>
      <c r="B494">
        <v>596</v>
      </c>
    </row>
    <row r="495" spans="1:2">
      <c r="A495" s="124">
        <v>15.94</v>
      </c>
      <c r="B495">
        <v>595</v>
      </c>
    </row>
    <row r="496" spans="1:2">
      <c r="A496" s="124">
        <v>15.950000000000001</v>
      </c>
      <c r="B496">
        <v>594</v>
      </c>
    </row>
    <row r="497" spans="1:2">
      <c r="A497" s="124">
        <v>15.96</v>
      </c>
      <c r="B497">
        <v>593</v>
      </c>
    </row>
    <row r="498" spans="1:2">
      <c r="A498" s="124">
        <v>15.97</v>
      </c>
      <c r="B498">
        <v>592</v>
      </c>
    </row>
    <row r="499" spans="1:2">
      <c r="A499" s="124">
        <v>15.98</v>
      </c>
      <c r="B499">
        <v>591</v>
      </c>
    </row>
    <row r="500" spans="1:2">
      <c r="A500" s="124">
        <v>15.99</v>
      </c>
      <c r="B500">
        <v>590</v>
      </c>
    </row>
    <row r="501" spans="1:2">
      <c r="A501" s="124">
        <v>16</v>
      </c>
      <c r="B501">
        <v>589</v>
      </c>
    </row>
    <row r="502" spans="1:2">
      <c r="A502" s="124">
        <v>16.010000000000002</v>
      </c>
      <c r="B502">
        <v>588</v>
      </c>
    </row>
    <row r="503" spans="1:2">
      <c r="A503" s="124">
        <v>16.02</v>
      </c>
      <c r="B503">
        <v>587</v>
      </c>
    </row>
    <row r="504" spans="1:2">
      <c r="A504" s="124">
        <v>16.03</v>
      </c>
      <c r="B504">
        <v>586</v>
      </c>
    </row>
    <row r="505" spans="1:2">
      <c r="A505" s="124">
        <v>16.04</v>
      </c>
      <c r="B505">
        <v>585</v>
      </c>
    </row>
    <row r="506" spans="1:2">
      <c r="A506" s="124">
        <v>16.05</v>
      </c>
      <c r="B506">
        <v>584</v>
      </c>
    </row>
    <row r="507" spans="1:2">
      <c r="A507" s="124">
        <v>16.059999999999999</v>
      </c>
      <c r="B507">
        <v>583</v>
      </c>
    </row>
    <row r="508" spans="1:2">
      <c r="A508" s="124">
        <v>16.07</v>
      </c>
      <c r="B508">
        <v>582</v>
      </c>
    </row>
    <row r="509" spans="1:2">
      <c r="A509" s="124">
        <v>16.080000000000002</v>
      </c>
      <c r="B509">
        <v>581</v>
      </c>
    </row>
    <row r="510" spans="1:2">
      <c r="A510" s="124">
        <v>16.09</v>
      </c>
      <c r="B510">
        <v>580</v>
      </c>
    </row>
    <row r="511" spans="1:2">
      <c r="A511" s="124">
        <v>16.100000000000001</v>
      </c>
      <c r="B511">
        <v>579</v>
      </c>
    </row>
    <row r="512" spans="1:2">
      <c r="A512" s="124">
        <v>16.11</v>
      </c>
      <c r="B512">
        <v>578</v>
      </c>
    </row>
    <row r="513" spans="1:2">
      <c r="A513" s="124">
        <v>16.12</v>
      </c>
      <c r="B513">
        <v>577</v>
      </c>
    </row>
    <row r="514" spans="1:2">
      <c r="A514" s="124">
        <v>16.13</v>
      </c>
      <c r="B514">
        <v>576</v>
      </c>
    </row>
    <row r="515" spans="1:2">
      <c r="A515" s="124">
        <v>16.14</v>
      </c>
      <c r="B515">
        <v>575</v>
      </c>
    </row>
    <row r="516" spans="1:2">
      <c r="A516" s="124">
        <v>16.149999999999999</v>
      </c>
      <c r="B516">
        <v>574</v>
      </c>
    </row>
    <row r="517" spans="1:2">
      <c r="A517" s="124">
        <v>16.16</v>
      </c>
      <c r="B517">
        <v>573</v>
      </c>
    </row>
    <row r="518" spans="1:2">
      <c r="A518" s="124">
        <v>16.170000000000002</v>
      </c>
      <c r="B518">
        <v>572</v>
      </c>
    </row>
    <row r="519" spans="1:2">
      <c r="A519" s="124">
        <v>16.18</v>
      </c>
      <c r="B519">
        <v>571</v>
      </c>
    </row>
    <row r="520" spans="1:2">
      <c r="A520" s="124">
        <v>16.190000000000001</v>
      </c>
      <c r="B520">
        <v>570</v>
      </c>
    </row>
    <row r="521" spans="1:2">
      <c r="A521" s="124">
        <v>16.2</v>
      </c>
      <c r="B521">
        <v>570</v>
      </c>
    </row>
    <row r="522" spans="1:2">
      <c r="A522" s="124">
        <v>16.21</v>
      </c>
      <c r="B522">
        <v>569</v>
      </c>
    </row>
    <row r="523" spans="1:2">
      <c r="A523" s="124">
        <v>16.22</v>
      </c>
      <c r="B523">
        <v>568</v>
      </c>
    </row>
    <row r="524" spans="1:2">
      <c r="A524" s="124">
        <v>16.23</v>
      </c>
      <c r="B524">
        <v>567</v>
      </c>
    </row>
    <row r="525" spans="1:2">
      <c r="A525" s="124">
        <v>16.240000000000002</v>
      </c>
      <c r="B525">
        <v>566</v>
      </c>
    </row>
    <row r="526" spans="1:2">
      <c r="A526" s="124">
        <v>16.25</v>
      </c>
      <c r="B526">
        <v>565</v>
      </c>
    </row>
    <row r="527" spans="1:2">
      <c r="A527" s="124">
        <v>16.260000000000002</v>
      </c>
      <c r="B527">
        <v>564</v>
      </c>
    </row>
    <row r="528" spans="1:2">
      <c r="A528" s="124">
        <v>16.27</v>
      </c>
      <c r="B528">
        <v>563</v>
      </c>
    </row>
    <row r="529" spans="1:2">
      <c r="A529" s="124">
        <v>16.28</v>
      </c>
      <c r="B529">
        <v>562</v>
      </c>
    </row>
    <row r="530" spans="1:2">
      <c r="A530" s="124">
        <v>16.29</v>
      </c>
      <c r="B530">
        <v>561</v>
      </c>
    </row>
    <row r="531" spans="1:2">
      <c r="A531" s="124">
        <v>16.3</v>
      </c>
      <c r="B531">
        <v>560</v>
      </c>
    </row>
    <row r="532" spans="1:2">
      <c r="A532" s="124">
        <v>16.309999999999999</v>
      </c>
      <c r="B532">
        <v>559</v>
      </c>
    </row>
    <row r="533" spans="1:2">
      <c r="A533" s="124">
        <v>16.32</v>
      </c>
      <c r="B533">
        <v>558</v>
      </c>
    </row>
    <row r="534" spans="1:2">
      <c r="A534" s="124">
        <v>16.330000000000002</v>
      </c>
      <c r="B534">
        <v>557</v>
      </c>
    </row>
    <row r="535" spans="1:2">
      <c r="A535" s="124">
        <v>16.34</v>
      </c>
      <c r="B535">
        <v>556</v>
      </c>
    </row>
    <row r="536" spans="1:2">
      <c r="A536" s="124">
        <v>16.350000000000001</v>
      </c>
      <c r="B536">
        <v>555</v>
      </c>
    </row>
    <row r="537" spans="1:2">
      <c r="A537" s="124">
        <v>16.36</v>
      </c>
      <c r="B537">
        <v>554</v>
      </c>
    </row>
    <row r="538" spans="1:2">
      <c r="A538" s="124">
        <v>16.37</v>
      </c>
      <c r="B538">
        <v>553</v>
      </c>
    </row>
    <row r="539" spans="1:2">
      <c r="A539" s="124">
        <v>16.38</v>
      </c>
      <c r="B539">
        <v>552</v>
      </c>
    </row>
    <row r="540" spans="1:2">
      <c r="A540" s="124">
        <v>16.39</v>
      </c>
      <c r="B540">
        <v>551</v>
      </c>
    </row>
    <row r="541" spans="1:2">
      <c r="A541" s="124">
        <v>16.399999999999999</v>
      </c>
      <c r="B541">
        <v>550</v>
      </c>
    </row>
    <row r="542" spans="1:2">
      <c r="A542" s="124">
        <v>16.41</v>
      </c>
      <c r="B542">
        <v>549</v>
      </c>
    </row>
    <row r="543" spans="1:2">
      <c r="A543" s="124">
        <v>16.420000000000002</v>
      </c>
      <c r="B543">
        <v>548</v>
      </c>
    </row>
    <row r="544" spans="1:2">
      <c r="A544" s="124">
        <v>16.43</v>
      </c>
      <c r="B544">
        <v>547</v>
      </c>
    </row>
    <row r="545" spans="1:2">
      <c r="A545" s="124">
        <v>16.440000000000001</v>
      </c>
      <c r="B545">
        <v>546</v>
      </c>
    </row>
    <row r="546" spans="1:2">
      <c r="A546" s="124">
        <v>16.45</v>
      </c>
      <c r="B546">
        <v>546</v>
      </c>
    </row>
    <row r="547" spans="1:2">
      <c r="A547" s="124">
        <v>16.46</v>
      </c>
      <c r="B547">
        <v>545</v>
      </c>
    </row>
    <row r="548" spans="1:2">
      <c r="A548" s="124">
        <v>16.47</v>
      </c>
      <c r="B548">
        <v>544</v>
      </c>
    </row>
    <row r="549" spans="1:2">
      <c r="A549" s="124">
        <v>16.48</v>
      </c>
      <c r="B549">
        <v>543</v>
      </c>
    </row>
    <row r="550" spans="1:2">
      <c r="A550" s="124">
        <v>16.490000000000002</v>
      </c>
      <c r="B550">
        <v>542</v>
      </c>
    </row>
    <row r="551" spans="1:2">
      <c r="A551" s="124">
        <v>16.5</v>
      </c>
      <c r="B551">
        <v>541</v>
      </c>
    </row>
    <row r="552" spans="1:2">
      <c r="A552" s="124">
        <v>16.510000000000002</v>
      </c>
      <c r="B552">
        <v>540</v>
      </c>
    </row>
    <row r="553" spans="1:2">
      <c r="A553" s="124">
        <v>16.52</v>
      </c>
      <c r="B553">
        <v>539</v>
      </c>
    </row>
    <row r="554" spans="1:2">
      <c r="A554" s="124">
        <v>16.53</v>
      </c>
      <c r="B554">
        <v>538</v>
      </c>
    </row>
    <row r="555" spans="1:2">
      <c r="A555" s="124">
        <v>16.54</v>
      </c>
      <c r="B555">
        <v>537</v>
      </c>
    </row>
    <row r="556" spans="1:2">
      <c r="A556" s="124">
        <v>16.55</v>
      </c>
      <c r="B556">
        <v>536</v>
      </c>
    </row>
    <row r="557" spans="1:2">
      <c r="A557" s="124">
        <v>16.559999999999999</v>
      </c>
      <c r="B557">
        <v>535</v>
      </c>
    </row>
    <row r="558" spans="1:2">
      <c r="A558" s="124">
        <v>16.57</v>
      </c>
      <c r="B558">
        <v>534</v>
      </c>
    </row>
    <row r="559" spans="1:2">
      <c r="A559" s="124">
        <v>16.580000000000002</v>
      </c>
      <c r="B559">
        <v>533</v>
      </c>
    </row>
    <row r="560" spans="1:2">
      <c r="A560" s="124">
        <v>16.59</v>
      </c>
      <c r="B560">
        <v>532</v>
      </c>
    </row>
    <row r="561" spans="1:2">
      <c r="A561" s="124">
        <v>16.600000000000001</v>
      </c>
      <c r="B561">
        <v>531</v>
      </c>
    </row>
    <row r="562" spans="1:2">
      <c r="A562" s="124">
        <v>16.61</v>
      </c>
      <c r="B562">
        <v>530</v>
      </c>
    </row>
    <row r="563" spans="1:2">
      <c r="A563" s="124">
        <v>16.62</v>
      </c>
      <c r="B563">
        <v>530</v>
      </c>
    </row>
    <row r="564" spans="1:2">
      <c r="A564" s="124">
        <v>16.63</v>
      </c>
      <c r="B564">
        <v>529</v>
      </c>
    </row>
    <row r="565" spans="1:2">
      <c r="A565" s="124">
        <v>16.64</v>
      </c>
      <c r="B565">
        <v>528</v>
      </c>
    </row>
    <row r="566" spans="1:2">
      <c r="A566" s="124">
        <v>16.649999999999999</v>
      </c>
      <c r="B566">
        <v>527</v>
      </c>
    </row>
    <row r="567" spans="1:2">
      <c r="A567" s="124">
        <v>16.66</v>
      </c>
      <c r="B567">
        <v>526</v>
      </c>
    </row>
    <row r="568" spans="1:2">
      <c r="A568" s="124">
        <v>16.670000000000002</v>
      </c>
      <c r="B568">
        <v>525</v>
      </c>
    </row>
    <row r="569" spans="1:2">
      <c r="A569" s="124">
        <v>16.68</v>
      </c>
      <c r="B569">
        <v>524</v>
      </c>
    </row>
    <row r="570" spans="1:2">
      <c r="A570" s="124">
        <v>16.690000000000001</v>
      </c>
      <c r="B570">
        <v>523</v>
      </c>
    </row>
    <row r="571" spans="1:2">
      <c r="A571" s="124">
        <v>16.7</v>
      </c>
      <c r="B571">
        <v>522</v>
      </c>
    </row>
    <row r="572" spans="1:2">
      <c r="A572" s="124">
        <v>16.71</v>
      </c>
      <c r="B572">
        <v>521</v>
      </c>
    </row>
    <row r="573" spans="1:2">
      <c r="A573" s="124">
        <v>16.72</v>
      </c>
      <c r="B573">
        <v>520</v>
      </c>
    </row>
    <row r="574" spans="1:2">
      <c r="A574" s="124">
        <v>16.73</v>
      </c>
      <c r="B574">
        <v>519</v>
      </c>
    </row>
    <row r="575" spans="1:2">
      <c r="A575" s="124">
        <v>16.740000000000002</v>
      </c>
      <c r="B575">
        <v>518</v>
      </c>
    </row>
    <row r="576" spans="1:2">
      <c r="A576" s="124">
        <v>16.75</v>
      </c>
      <c r="B576">
        <v>517</v>
      </c>
    </row>
    <row r="577" spans="1:2">
      <c r="A577" s="124">
        <v>16.760000000000002</v>
      </c>
      <c r="B577">
        <v>516</v>
      </c>
    </row>
    <row r="578" spans="1:2">
      <c r="A578" s="124">
        <v>16.77</v>
      </c>
      <c r="B578">
        <v>516</v>
      </c>
    </row>
    <row r="579" spans="1:2">
      <c r="A579" s="124">
        <v>16.78</v>
      </c>
      <c r="B579">
        <v>515</v>
      </c>
    </row>
    <row r="580" spans="1:2">
      <c r="A580" s="124">
        <v>16.79</v>
      </c>
      <c r="B580">
        <v>514</v>
      </c>
    </row>
    <row r="581" spans="1:2">
      <c r="A581" s="124">
        <v>16.8</v>
      </c>
      <c r="B581">
        <v>513</v>
      </c>
    </row>
    <row r="582" spans="1:2">
      <c r="A582" s="124">
        <v>16.809999999999999</v>
      </c>
      <c r="B582">
        <v>512</v>
      </c>
    </row>
    <row r="583" spans="1:2">
      <c r="A583" s="124">
        <v>16.82</v>
      </c>
      <c r="B583">
        <v>511</v>
      </c>
    </row>
    <row r="584" spans="1:2">
      <c r="A584" s="124">
        <v>16.830000000000002</v>
      </c>
      <c r="B584">
        <v>510</v>
      </c>
    </row>
    <row r="585" spans="1:2">
      <c r="A585" s="124">
        <v>16.84</v>
      </c>
      <c r="B585">
        <v>509</v>
      </c>
    </row>
    <row r="586" spans="1:2">
      <c r="A586" s="124">
        <v>16.850000000000001</v>
      </c>
      <c r="B586">
        <v>508</v>
      </c>
    </row>
    <row r="587" spans="1:2">
      <c r="A587" s="124">
        <v>16.86</v>
      </c>
      <c r="B587">
        <v>507</v>
      </c>
    </row>
    <row r="588" spans="1:2">
      <c r="A588" s="124">
        <v>16.87</v>
      </c>
      <c r="B588">
        <v>506</v>
      </c>
    </row>
    <row r="589" spans="1:2">
      <c r="A589" s="124">
        <v>16.88</v>
      </c>
      <c r="B589">
        <v>505</v>
      </c>
    </row>
    <row r="590" spans="1:2">
      <c r="A590" s="124">
        <v>16.89</v>
      </c>
      <c r="B590">
        <v>504</v>
      </c>
    </row>
    <row r="591" spans="1:2">
      <c r="A591" s="124">
        <v>16.899999999999999</v>
      </c>
      <c r="B591">
        <v>504</v>
      </c>
    </row>
    <row r="592" spans="1:2">
      <c r="A592" s="124">
        <v>16.91</v>
      </c>
      <c r="B592">
        <v>503</v>
      </c>
    </row>
    <row r="593" spans="1:2">
      <c r="A593" s="124">
        <v>16.920000000000002</v>
      </c>
      <c r="B593">
        <v>502</v>
      </c>
    </row>
    <row r="594" spans="1:2">
      <c r="A594" s="124">
        <v>16.93</v>
      </c>
      <c r="B594">
        <v>501</v>
      </c>
    </row>
    <row r="595" spans="1:2">
      <c r="A595" s="124">
        <v>16.940000000000001</v>
      </c>
      <c r="B595">
        <v>500</v>
      </c>
    </row>
    <row r="596" spans="1:2">
      <c r="A596" s="124">
        <v>16.95</v>
      </c>
      <c r="B596">
        <v>499</v>
      </c>
    </row>
    <row r="597" spans="1:2">
      <c r="A597" s="124">
        <v>16.96</v>
      </c>
      <c r="B597">
        <v>498</v>
      </c>
    </row>
    <row r="598" spans="1:2">
      <c r="A598" s="124">
        <v>16.97</v>
      </c>
      <c r="B598">
        <v>497</v>
      </c>
    </row>
    <row r="599" spans="1:2">
      <c r="A599" s="124">
        <v>16.98</v>
      </c>
      <c r="B599">
        <v>496</v>
      </c>
    </row>
    <row r="600" spans="1:2">
      <c r="A600" s="124">
        <v>16.990000000000002</v>
      </c>
      <c r="B600">
        <v>495</v>
      </c>
    </row>
    <row r="601" spans="1:2">
      <c r="A601" s="124">
        <v>17</v>
      </c>
      <c r="B601">
        <v>494</v>
      </c>
    </row>
    <row r="602" spans="1:2">
      <c r="A602" s="124">
        <v>17.010000000000002</v>
      </c>
      <c r="B602">
        <v>494</v>
      </c>
    </row>
    <row r="603" spans="1:2">
      <c r="A603" s="124">
        <v>17.02</v>
      </c>
      <c r="B603">
        <v>493</v>
      </c>
    </row>
    <row r="604" spans="1:2">
      <c r="A604" s="124">
        <v>17.03</v>
      </c>
      <c r="B604">
        <v>492</v>
      </c>
    </row>
    <row r="605" spans="1:2">
      <c r="A605" s="124">
        <v>17.04</v>
      </c>
      <c r="B605">
        <v>491</v>
      </c>
    </row>
    <row r="606" spans="1:2">
      <c r="A606" s="124">
        <v>17.05</v>
      </c>
      <c r="B606">
        <v>490</v>
      </c>
    </row>
    <row r="607" spans="1:2">
      <c r="A607" s="124">
        <v>17.059999999999999</v>
      </c>
      <c r="B607">
        <v>489</v>
      </c>
    </row>
    <row r="608" spans="1:2">
      <c r="A608" s="124">
        <v>17.07</v>
      </c>
      <c r="B608">
        <v>488</v>
      </c>
    </row>
    <row r="609" spans="1:2">
      <c r="A609" s="124">
        <v>17.080000000000002</v>
      </c>
      <c r="B609">
        <v>487</v>
      </c>
    </row>
    <row r="610" spans="1:2">
      <c r="A610" s="124">
        <v>17.09</v>
      </c>
      <c r="B610">
        <v>486</v>
      </c>
    </row>
    <row r="611" spans="1:2">
      <c r="A611" s="124">
        <v>17.100000000000001</v>
      </c>
      <c r="B611">
        <v>485</v>
      </c>
    </row>
    <row r="612" spans="1:2">
      <c r="A612" s="124">
        <v>17.11</v>
      </c>
      <c r="B612">
        <v>485</v>
      </c>
    </row>
    <row r="613" spans="1:2">
      <c r="A613" s="124">
        <v>17.12</v>
      </c>
      <c r="B613">
        <v>484</v>
      </c>
    </row>
    <row r="614" spans="1:2">
      <c r="A614" s="124">
        <v>17.13</v>
      </c>
      <c r="B614">
        <v>483</v>
      </c>
    </row>
    <row r="615" spans="1:2">
      <c r="A615" s="124">
        <v>17.14</v>
      </c>
      <c r="B615">
        <v>482</v>
      </c>
    </row>
    <row r="616" spans="1:2">
      <c r="A616" s="124">
        <v>17.150000000000002</v>
      </c>
      <c r="B616">
        <v>481</v>
      </c>
    </row>
    <row r="617" spans="1:2">
      <c r="A617" s="124">
        <v>17.16</v>
      </c>
      <c r="B617">
        <v>480</v>
      </c>
    </row>
    <row r="618" spans="1:2">
      <c r="A618" s="124">
        <v>17.170000000000002</v>
      </c>
      <c r="B618">
        <v>479</v>
      </c>
    </row>
    <row r="619" spans="1:2">
      <c r="A619" s="124">
        <v>17.18</v>
      </c>
      <c r="B619">
        <v>478</v>
      </c>
    </row>
    <row r="620" spans="1:2">
      <c r="A620" s="124">
        <v>17.190000000000001</v>
      </c>
      <c r="B620">
        <v>477</v>
      </c>
    </row>
    <row r="621" spans="1:2">
      <c r="A621" s="124">
        <v>17.2</v>
      </c>
      <c r="B621">
        <v>476</v>
      </c>
    </row>
    <row r="622" spans="1:2">
      <c r="A622" s="124">
        <v>17.21</v>
      </c>
      <c r="B622">
        <v>476</v>
      </c>
    </row>
    <row r="623" spans="1:2">
      <c r="A623" s="124">
        <v>17.22</v>
      </c>
      <c r="B623">
        <v>475</v>
      </c>
    </row>
    <row r="624" spans="1:2">
      <c r="A624" s="124">
        <v>17.23</v>
      </c>
      <c r="B624">
        <v>474</v>
      </c>
    </row>
    <row r="625" spans="1:2">
      <c r="A625" s="124">
        <v>17.240000000000002</v>
      </c>
      <c r="B625">
        <v>473</v>
      </c>
    </row>
    <row r="626" spans="1:2">
      <c r="A626" s="124">
        <v>17.25</v>
      </c>
      <c r="B626">
        <v>472</v>
      </c>
    </row>
    <row r="627" spans="1:2">
      <c r="A627" s="124">
        <v>17.260000000000002</v>
      </c>
      <c r="B627">
        <v>471</v>
      </c>
    </row>
    <row r="628" spans="1:2">
      <c r="A628" s="124">
        <v>17.27</v>
      </c>
      <c r="B628">
        <v>470</v>
      </c>
    </row>
    <row r="629" spans="1:2">
      <c r="A629" s="124">
        <v>17.28</v>
      </c>
      <c r="B629">
        <v>469</v>
      </c>
    </row>
    <row r="630" spans="1:2">
      <c r="A630" s="124">
        <v>17.29</v>
      </c>
      <c r="B630">
        <v>468</v>
      </c>
    </row>
    <row r="631" spans="1:2">
      <c r="A631" s="124">
        <v>17.3</v>
      </c>
      <c r="B631">
        <v>468</v>
      </c>
    </row>
    <row r="632" spans="1:2">
      <c r="A632" s="124">
        <v>17.309999999999999</v>
      </c>
      <c r="B632">
        <v>467</v>
      </c>
    </row>
    <row r="633" spans="1:2">
      <c r="A633" s="124">
        <v>17.32</v>
      </c>
      <c r="B633">
        <v>466</v>
      </c>
    </row>
    <row r="634" spans="1:2">
      <c r="A634" s="124">
        <v>17.330000000000002</v>
      </c>
      <c r="B634">
        <v>465</v>
      </c>
    </row>
    <row r="635" spans="1:2">
      <c r="A635" s="124">
        <v>17.34</v>
      </c>
      <c r="B635">
        <v>464</v>
      </c>
    </row>
    <row r="636" spans="1:2">
      <c r="A636" s="124">
        <v>17.350000000000001</v>
      </c>
      <c r="B636">
        <v>463</v>
      </c>
    </row>
    <row r="637" spans="1:2">
      <c r="A637" s="124">
        <v>17.36</v>
      </c>
      <c r="B637">
        <v>462</v>
      </c>
    </row>
    <row r="638" spans="1:2">
      <c r="A638" s="124">
        <v>17.37</v>
      </c>
      <c r="B638">
        <v>461</v>
      </c>
    </row>
    <row r="639" spans="1:2">
      <c r="A639" s="124">
        <v>17.38</v>
      </c>
      <c r="B639">
        <v>460</v>
      </c>
    </row>
    <row r="640" spans="1:2">
      <c r="A640" s="124">
        <v>17.39</v>
      </c>
      <c r="B640">
        <v>460</v>
      </c>
    </row>
    <row r="641" spans="1:2">
      <c r="A641" s="124">
        <v>17.400000000000002</v>
      </c>
      <c r="B641">
        <v>459</v>
      </c>
    </row>
    <row r="642" spans="1:2">
      <c r="A642" s="124">
        <v>17.41</v>
      </c>
      <c r="B642">
        <v>458</v>
      </c>
    </row>
    <row r="643" spans="1:2">
      <c r="A643" s="124">
        <v>17.420000000000002</v>
      </c>
      <c r="B643">
        <v>457</v>
      </c>
    </row>
    <row r="644" spans="1:2">
      <c r="A644" s="124">
        <v>17.43</v>
      </c>
      <c r="B644">
        <v>456</v>
      </c>
    </row>
    <row r="645" spans="1:2">
      <c r="A645" s="124">
        <v>17.440000000000001</v>
      </c>
      <c r="B645">
        <v>455</v>
      </c>
    </row>
    <row r="646" spans="1:2">
      <c r="A646" s="124">
        <v>17.45</v>
      </c>
      <c r="B646">
        <v>454</v>
      </c>
    </row>
    <row r="647" spans="1:2">
      <c r="A647" s="124">
        <v>17.46</v>
      </c>
      <c r="B647">
        <v>453</v>
      </c>
    </row>
    <row r="648" spans="1:2">
      <c r="A648" s="124">
        <v>17.47</v>
      </c>
      <c r="B648">
        <v>453</v>
      </c>
    </row>
    <row r="649" spans="1:2">
      <c r="A649" s="124">
        <v>17.48</v>
      </c>
      <c r="B649">
        <v>452</v>
      </c>
    </row>
    <row r="650" spans="1:2">
      <c r="A650" s="124">
        <v>17.490000000000002</v>
      </c>
      <c r="B650">
        <v>451</v>
      </c>
    </row>
    <row r="651" spans="1:2">
      <c r="A651" s="124">
        <v>17.5</v>
      </c>
      <c r="B651">
        <v>450</v>
      </c>
    </row>
    <row r="652" spans="1:2">
      <c r="A652" s="124">
        <v>17.510000000000002</v>
      </c>
      <c r="B652">
        <v>449</v>
      </c>
    </row>
    <row r="653" spans="1:2">
      <c r="A653" s="124">
        <v>17.52</v>
      </c>
      <c r="B653">
        <v>448</v>
      </c>
    </row>
    <row r="654" spans="1:2">
      <c r="A654" s="124">
        <v>17.53</v>
      </c>
      <c r="B654">
        <v>447</v>
      </c>
    </row>
    <row r="655" spans="1:2">
      <c r="A655" s="124">
        <v>17.54</v>
      </c>
      <c r="B655">
        <v>447</v>
      </c>
    </row>
    <row r="656" spans="1:2">
      <c r="A656" s="124">
        <v>17.55</v>
      </c>
      <c r="B656">
        <v>446</v>
      </c>
    </row>
    <row r="657" spans="1:2">
      <c r="A657" s="124">
        <v>17.559999999999999</v>
      </c>
      <c r="B657">
        <v>445</v>
      </c>
    </row>
    <row r="658" spans="1:2">
      <c r="A658" s="124">
        <v>17.57</v>
      </c>
      <c r="B658">
        <v>444</v>
      </c>
    </row>
    <row r="659" spans="1:2">
      <c r="A659" s="124">
        <v>17.580000000000002</v>
      </c>
      <c r="B659">
        <v>443</v>
      </c>
    </row>
    <row r="660" spans="1:2">
      <c r="A660" s="124">
        <v>17.59</v>
      </c>
      <c r="B660">
        <v>442</v>
      </c>
    </row>
    <row r="661" spans="1:2">
      <c r="A661" s="124">
        <v>17.600000000000001</v>
      </c>
      <c r="B661">
        <v>441</v>
      </c>
    </row>
    <row r="662" spans="1:2">
      <c r="A662" s="124">
        <v>17.61</v>
      </c>
      <c r="B662">
        <v>440</v>
      </c>
    </row>
    <row r="663" spans="1:2">
      <c r="A663" s="124">
        <v>17.62</v>
      </c>
      <c r="B663">
        <v>440</v>
      </c>
    </row>
    <row r="664" spans="1:2">
      <c r="A664" s="124">
        <v>17.63</v>
      </c>
      <c r="B664">
        <v>439</v>
      </c>
    </row>
    <row r="665" spans="1:2">
      <c r="A665" s="124">
        <v>17.64</v>
      </c>
      <c r="B665">
        <v>438</v>
      </c>
    </row>
    <row r="666" spans="1:2">
      <c r="A666" s="124">
        <v>17.650000000000002</v>
      </c>
      <c r="B666">
        <v>437</v>
      </c>
    </row>
    <row r="667" spans="1:2">
      <c r="A667" s="124">
        <v>17.66</v>
      </c>
      <c r="B667">
        <v>436</v>
      </c>
    </row>
    <row r="668" spans="1:2">
      <c r="A668" s="124">
        <v>17.670000000000002</v>
      </c>
      <c r="B668">
        <v>435</v>
      </c>
    </row>
    <row r="669" spans="1:2">
      <c r="A669" s="124">
        <v>17.68</v>
      </c>
      <c r="B669">
        <v>434</v>
      </c>
    </row>
    <row r="670" spans="1:2">
      <c r="A670" s="124">
        <v>17.690000000000001</v>
      </c>
      <c r="B670">
        <v>434</v>
      </c>
    </row>
    <row r="671" spans="1:2">
      <c r="A671" s="124">
        <v>17.7</v>
      </c>
      <c r="B671">
        <v>433</v>
      </c>
    </row>
    <row r="672" spans="1:2">
      <c r="A672" s="124">
        <v>17.71</v>
      </c>
      <c r="B672">
        <v>432</v>
      </c>
    </row>
    <row r="673" spans="1:2">
      <c r="A673" s="124">
        <v>17.72</v>
      </c>
      <c r="B673">
        <v>431</v>
      </c>
    </row>
    <row r="674" spans="1:2">
      <c r="A674" s="124">
        <v>17.73</v>
      </c>
      <c r="B674">
        <v>430</v>
      </c>
    </row>
    <row r="675" spans="1:2">
      <c r="A675" s="124">
        <v>17.740000000000002</v>
      </c>
      <c r="B675">
        <v>429</v>
      </c>
    </row>
    <row r="676" spans="1:2">
      <c r="A676" s="124">
        <v>17.75</v>
      </c>
      <c r="B676">
        <v>428</v>
      </c>
    </row>
    <row r="677" spans="1:2">
      <c r="A677" s="124">
        <v>17.760000000000002</v>
      </c>
      <c r="B677">
        <v>428</v>
      </c>
    </row>
    <row r="678" spans="1:2">
      <c r="A678" s="124">
        <v>17.77</v>
      </c>
      <c r="B678">
        <v>427</v>
      </c>
    </row>
    <row r="679" spans="1:2">
      <c r="A679" s="124">
        <v>17.78</v>
      </c>
      <c r="B679">
        <v>426</v>
      </c>
    </row>
    <row r="680" spans="1:2">
      <c r="A680" s="124">
        <v>17.79</v>
      </c>
      <c r="B680">
        <v>425</v>
      </c>
    </row>
    <row r="681" spans="1:2">
      <c r="A681" s="124">
        <v>17.8</v>
      </c>
      <c r="B681">
        <v>424</v>
      </c>
    </row>
    <row r="682" spans="1:2">
      <c r="A682" s="124">
        <v>17.809999999999999</v>
      </c>
      <c r="B682">
        <v>423</v>
      </c>
    </row>
    <row r="683" spans="1:2">
      <c r="A683" s="124">
        <v>17.82</v>
      </c>
      <c r="B683">
        <v>423</v>
      </c>
    </row>
    <row r="684" spans="1:2">
      <c r="A684" s="124">
        <v>17.830000000000002</v>
      </c>
      <c r="B684">
        <v>422</v>
      </c>
    </row>
    <row r="685" spans="1:2">
      <c r="A685" s="124">
        <v>17.84</v>
      </c>
      <c r="B685">
        <v>421</v>
      </c>
    </row>
    <row r="686" spans="1:2">
      <c r="A686" s="124">
        <v>17.850000000000001</v>
      </c>
      <c r="B686">
        <v>420</v>
      </c>
    </row>
    <row r="687" spans="1:2">
      <c r="A687" s="124">
        <v>17.86</v>
      </c>
      <c r="B687">
        <v>419</v>
      </c>
    </row>
    <row r="688" spans="1:2">
      <c r="A688" s="124">
        <v>17.87</v>
      </c>
      <c r="B688">
        <v>418</v>
      </c>
    </row>
    <row r="689" spans="1:2">
      <c r="A689" s="124">
        <v>17.88</v>
      </c>
      <c r="B689">
        <v>417</v>
      </c>
    </row>
    <row r="690" spans="1:2">
      <c r="A690" s="124">
        <v>17.89</v>
      </c>
      <c r="B690">
        <v>417</v>
      </c>
    </row>
    <row r="691" spans="1:2">
      <c r="A691" s="124">
        <v>17.900000000000002</v>
      </c>
      <c r="B691">
        <v>416</v>
      </c>
    </row>
    <row r="692" spans="1:2">
      <c r="A692" s="124">
        <v>17.91</v>
      </c>
      <c r="B692">
        <v>415</v>
      </c>
    </row>
    <row r="693" spans="1:2">
      <c r="A693" s="124">
        <v>17.920000000000002</v>
      </c>
      <c r="B693">
        <v>414</v>
      </c>
    </row>
    <row r="694" spans="1:2">
      <c r="A694" s="124">
        <v>17.93</v>
      </c>
      <c r="B694">
        <v>413</v>
      </c>
    </row>
    <row r="695" spans="1:2">
      <c r="A695" s="124">
        <v>17.940000000000001</v>
      </c>
      <c r="B695">
        <v>412</v>
      </c>
    </row>
    <row r="696" spans="1:2">
      <c r="A696" s="124">
        <v>17.95</v>
      </c>
      <c r="B696">
        <v>412</v>
      </c>
    </row>
    <row r="697" spans="1:2">
      <c r="A697" s="124">
        <v>17.96</v>
      </c>
      <c r="B697">
        <v>411</v>
      </c>
    </row>
    <row r="698" spans="1:2">
      <c r="A698" s="124">
        <v>17.97</v>
      </c>
      <c r="B698">
        <v>410</v>
      </c>
    </row>
    <row r="699" spans="1:2">
      <c r="A699" s="124">
        <v>17.98</v>
      </c>
      <c r="B699">
        <v>409</v>
      </c>
    </row>
    <row r="700" spans="1:2">
      <c r="A700" s="124">
        <v>17.990000000000002</v>
      </c>
      <c r="B700">
        <v>408</v>
      </c>
    </row>
    <row r="701" spans="1:2">
      <c r="A701" s="124">
        <v>18</v>
      </c>
      <c r="B701">
        <v>407</v>
      </c>
    </row>
    <row r="702" spans="1:2">
      <c r="A702" s="124">
        <v>18.010000000000002</v>
      </c>
      <c r="B702">
        <v>407</v>
      </c>
    </row>
    <row r="703" spans="1:2">
      <c r="A703" s="124">
        <v>18.02</v>
      </c>
      <c r="B703">
        <v>406</v>
      </c>
    </row>
    <row r="704" spans="1:2">
      <c r="A704" s="124">
        <v>18.03</v>
      </c>
      <c r="B704">
        <v>405</v>
      </c>
    </row>
    <row r="705" spans="1:2">
      <c r="A705" s="124">
        <v>18.04</v>
      </c>
      <c r="B705">
        <v>404</v>
      </c>
    </row>
    <row r="706" spans="1:2">
      <c r="A706" s="124">
        <v>18.05</v>
      </c>
      <c r="B706">
        <v>403</v>
      </c>
    </row>
    <row r="707" spans="1:2">
      <c r="A707" s="124">
        <v>18.059999999999999</v>
      </c>
      <c r="B707">
        <v>402</v>
      </c>
    </row>
    <row r="708" spans="1:2">
      <c r="A708" s="124">
        <v>18.07</v>
      </c>
      <c r="B708">
        <v>402</v>
      </c>
    </row>
    <row r="709" spans="1:2">
      <c r="A709" s="124">
        <v>18.080000000000002</v>
      </c>
      <c r="B709">
        <v>401</v>
      </c>
    </row>
    <row r="710" spans="1:2">
      <c r="A710" s="124">
        <v>18.09</v>
      </c>
      <c r="B710">
        <v>400</v>
      </c>
    </row>
    <row r="711" spans="1:2">
      <c r="A711" s="124">
        <v>18.100000000000001</v>
      </c>
      <c r="B711">
        <v>399</v>
      </c>
    </row>
    <row r="712" spans="1:2">
      <c r="A712" s="124">
        <v>18.11</v>
      </c>
      <c r="B712">
        <v>398</v>
      </c>
    </row>
    <row r="713" spans="1:2">
      <c r="A713" s="124">
        <v>18.12</v>
      </c>
      <c r="B713">
        <v>398</v>
      </c>
    </row>
    <row r="714" spans="1:2">
      <c r="A714" s="124">
        <v>18.13</v>
      </c>
      <c r="B714">
        <v>397</v>
      </c>
    </row>
    <row r="715" spans="1:2">
      <c r="A715" s="124">
        <v>18.14</v>
      </c>
      <c r="B715">
        <v>396</v>
      </c>
    </row>
    <row r="716" spans="1:2">
      <c r="A716" s="124">
        <v>18.150000000000002</v>
      </c>
      <c r="B716">
        <v>395</v>
      </c>
    </row>
    <row r="717" spans="1:2">
      <c r="A717" s="124">
        <v>18.16</v>
      </c>
      <c r="B717">
        <v>394</v>
      </c>
    </row>
    <row r="718" spans="1:2">
      <c r="A718" s="124">
        <v>18.170000000000002</v>
      </c>
      <c r="B718">
        <v>393</v>
      </c>
    </row>
    <row r="719" spans="1:2">
      <c r="A719" s="124">
        <v>18.18</v>
      </c>
      <c r="B719">
        <v>393</v>
      </c>
    </row>
    <row r="720" spans="1:2">
      <c r="A720" s="124">
        <v>18.190000000000001</v>
      </c>
      <c r="B720">
        <v>392</v>
      </c>
    </row>
    <row r="721" spans="1:2">
      <c r="A721" s="124">
        <v>18.2</v>
      </c>
      <c r="B721">
        <v>391</v>
      </c>
    </row>
    <row r="722" spans="1:2">
      <c r="A722" s="124">
        <v>18.21</v>
      </c>
      <c r="B722">
        <v>390</v>
      </c>
    </row>
    <row r="723" spans="1:2">
      <c r="A723" s="124">
        <v>18.22</v>
      </c>
      <c r="B723">
        <v>389</v>
      </c>
    </row>
    <row r="724" spans="1:2">
      <c r="A724" s="124">
        <v>18.23</v>
      </c>
      <c r="B724">
        <v>389</v>
      </c>
    </row>
    <row r="725" spans="1:2">
      <c r="A725" s="124">
        <v>18.240000000000002</v>
      </c>
      <c r="B725">
        <v>388</v>
      </c>
    </row>
    <row r="726" spans="1:2">
      <c r="A726" s="124">
        <v>18.25</v>
      </c>
      <c r="B726">
        <v>387</v>
      </c>
    </row>
    <row r="727" spans="1:2">
      <c r="A727" s="124">
        <v>18.260000000000002</v>
      </c>
      <c r="B727">
        <v>386</v>
      </c>
    </row>
    <row r="728" spans="1:2">
      <c r="A728" s="124">
        <v>18.27</v>
      </c>
      <c r="B728">
        <v>385</v>
      </c>
    </row>
    <row r="729" spans="1:2">
      <c r="A729" s="124">
        <v>18.28</v>
      </c>
      <c r="B729">
        <v>384</v>
      </c>
    </row>
    <row r="730" spans="1:2">
      <c r="A730" s="124">
        <v>18.29</v>
      </c>
      <c r="B730">
        <v>384</v>
      </c>
    </row>
    <row r="731" spans="1:2">
      <c r="A731" s="124">
        <v>18.3</v>
      </c>
      <c r="B731">
        <v>383</v>
      </c>
    </row>
    <row r="732" spans="1:2">
      <c r="A732" s="124">
        <v>18.309999999999999</v>
      </c>
      <c r="B732">
        <v>382</v>
      </c>
    </row>
    <row r="733" spans="1:2">
      <c r="A733" s="124">
        <v>18.32</v>
      </c>
      <c r="B733">
        <v>381</v>
      </c>
    </row>
    <row r="734" spans="1:2">
      <c r="A734" s="124">
        <v>18.330000000000002</v>
      </c>
      <c r="B734">
        <v>380</v>
      </c>
    </row>
    <row r="735" spans="1:2">
      <c r="A735" s="124">
        <v>18.34</v>
      </c>
      <c r="B735">
        <v>380</v>
      </c>
    </row>
    <row r="736" spans="1:2">
      <c r="A736" s="124">
        <v>18.350000000000001</v>
      </c>
      <c r="B736">
        <v>379</v>
      </c>
    </row>
    <row r="737" spans="1:2">
      <c r="A737" s="124">
        <v>18.36</v>
      </c>
      <c r="B737">
        <v>378</v>
      </c>
    </row>
    <row r="738" spans="1:2">
      <c r="A738" s="124">
        <v>18.37</v>
      </c>
      <c r="B738">
        <v>377</v>
      </c>
    </row>
    <row r="739" spans="1:2">
      <c r="A739" s="124">
        <v>18.38</v>
      </c>
      <c r="B739">
        <v>376</v>
      </c>
    </row>
    <row r="740" spans="1:2">
      <c r="A740" s="124">
        <v>18.39</v>
      </c>
      <c r="B740">
        <v>376</v>
      </c>
    </row>
    <row r="741" spans="1:2">
      <c r="A741" s="124">
        <v>18.400000000000002</v>
      </c>
      <c r="B741">
        <v>375</v>
      </c>
    </row>
    <row r="742" spans="1:2">
      <c r="A742" s="124">
        <v>18.41</v>
      </c>
      <c r="B742">
        <v>374</v>
      </c>
    </row>
    <row r="743" spans="1:2">
      <c r="A743" s="124">
        <v>18.420000000000002</v>
      </c>
      <c r="B743">
        <v>373</v>
      </c>
    </row>
    <row r="744" spans="1:2">
      <c r="A744" s="124">
        <v>18.43</v>
      </c>
      <c r="B744">
        <v>372</v>
      </c>
    </row>
    <row r="745" spans="1:2">
      <c r="A745" s="124">
        <v>18.440000000000001</v>
      </c>
      <c r="B745">
        <v>372</v>
      </c>
    </row>
    <row r="746" spans="1:2">
      <c r="A746" s="124">
        <v>18.45</v>
      </c>
      <c r="B746">
        <v>371</v>
      </c>
    </row>
    <row r="747" spans="1:2">
      <c r="A747" s="124">
        <v>18.46</v>
      </c>
      <c r="B747">
        <v>370</v>
      </c>
    </row>
    <row r="748" spans="1:2">
      <c r="A748" s="124">
        <v>18.47</v>
      </c>
      <c r="B748">
        <v>369</v>
      </c>
    </row>
    <row r="749" spans="1:2">
      <c r="A749" s="124">
        <v>18.48</v>
      </c>
      <c r="B749">
        <v>368</v>
      </c>
    </row>
    <row r="750" spans="1:2">
      <c r="A750" s="124">
        <v>18.490000000000002</v>
      </c>
      <c r="B750">
        <v>368</v>
      </c>
    </row>
    <row r="751" spans="1:2">
      <c r="A751" s="124">
        <v>18.5</v>
      </c>
      <c r="B751">
        <v>367</v>
      </c>
    </row>
    <row r="752" spans="1:2">
      <c r="A752" s="124">
        <v>18.510000000000002</v>
      </c>
      <c r="B752">
        <v>366</v>
      </c>
    </row>
    <row r="753" spans="1:2">
      <c r="A753" s="124">
        <v>18.52</v>
      </c>
      <c r="B753">
        <v>365</v>
      </c>
    </row>
    <row r="754" spans="1:2">
      <c r="A754" s="124">
        <v>18.53</v>
      </c>
      <c r="B754">
        <v>364</v>
      </c>
    </row>
    <row r="755" spans="1:2">
      <c r="A755" s="124">
        <v>18.54</v>
      </c>
      <c r="B755">
        <v>364</v>
      </c>
    </row>
    <row r="756" spans="1:2">
      <c r="A756" s="124">
        <v>18.55</v>
      </c>
      <c r="B756">
        <v>363</v>
      </c>
    </row>
    <row r="757" spans="1:2">
      <c r="A757" s="124">
        <v>18.559999999999999</v>
      </c>
      <c r="B757">
        <v>362</v>
      </c>
    </row>
    <row r="758" spans="1:2">
      <c r="A758" s="124">
        <v>18.57</v>
      </c>
      <c r="B758">
        <v>361</v>
      </c>
    </row>
    <row r="759" spans="1:2">
      <c r="A759" s="124">
        <v>18.580000000000002</v>
      </c>
      <c r="B759">
        <v>360</v>
      </c>
    </row>
    <row r="760" spans="1:2">
      <c r="A760" s="124">
        <v>18.59</v>
      </c>
      <c r="B760">
        <v>360</v>
      </c>
    </row>
    <row r="761" spans="1:2">
      <c r="A761" s="124">
        <v>18.600000000000001</v>
      </c>
      <c r="B761">
        <v>359</v>
      </c>
    </row>
    <row r="762" spans="1:2">
      <c r="A762" s="124">
        <v>18.61</v>
      </c>
      <c r="B762">
        <v>358</v>
      </c>
    </row>
    <row r="763" spans="1:2">
      <c r="A763" s="124">
        <v>18.62</v>
      </c>
      <c r="B763">
        <v>357</v>
      </c>
    </row>
    <row r="764" spans="1:2">
      <c r="A764" s="124">
        <v>18.63</v>
      </c>
      <c r="B764">
        <v>357</v>
      </c>
    </row>
    <row r="765" spans="1:2">
      <c r="A765" s="124">
        <v>18.64</v>
      </c>
      <c r="B765">
        <v>356</v>
      </c>
    </row>
    <row r="766" spans="1:2">
      <c r="A766" s="124">
        <v>18.650000000000002</v>
      </c>
      <c r="B766">
        <v>355</v>
      </c>
    </row>
    <row r="767" spans="1:2">
      <c r="A767" s="124">
        <v>18.66</v>
      </c>
      <c r="B767">
        <v>354</v>
      </c>
    </row>
    <row r="768" spans="1:2">
      <c r="A768" s="124">
        <v>18.670000000000002</v>
      </c>
      <c r="B768">
        <v>353</v>
      </c>
    </row>
    <row r="769" spans="1:2">
      <c r="A769" s="124">
        <v>18.68</v>
      </c>
      <c r="B769">
        <v>353</v>
      </c>
    </row>
    <row r="770" spans="1:2">
      <c r="A770" s="124">
        <v>18.690000000000001</v>
      </c>
      <c r="B770">
        <v>352</v>
      </c>
    </row>
    <row r="771" spans="1:2">
      <c r="A771" s="124">
        <v>18.7</v>
      </c>
      <c r="B771">
        <v>351</v>
      </c>
    </row>
    <row r="772" spans="1:2">
      <c r="A772" s="124">
        <v>18.71</v>
      </c>
      <c r="B772">
        <v>350</v>
      </c>
    </row>
    <row r="773" spans="1:2">
      <c r="A773" s="124">
        <v>18.72</v>
      </c>
      <c r="B773">
        <v>350</v>
      </c>
    </row>
    <row r="774" spans="1:2">
      <c r="A774" s="124">
        <v>18.73</v>
      </c>
      <c r="B774">
        <v>349</v>
      </c>
    </row>
    <row r="775" spans="1:2">
      <c r="A775" s="124">
        <v>18.740000000000002</v>
      </c>
      <c r="B775">
        <v>348</v>
      </c>
    </row>
    <row r="776" spans="1:2">
      <c r="A776" s="124">
        <v>18.75</v>
      </c>
      <c r="B776">
        <v>347</v>
      </c>
    </row>
    <row r="777" spans="1:2">
      <c r="A777" s="124">
        <v>18.760000000000002</v>
      </c>
      <c r="B777">
        <v>346</v>
      </c>
    </row>
    <row r="778" spans="1:2">
      <c r="A778" s="124">
        <v>18.77</v>
      </c>
      <c r="B778">
        <v>346</v>
      </c>
    </row>
    <row r="779" spans="1:2">
      <c r="A779" s="124">
        <v>18.78</v>
      </c>
      <c r="B779">
        <v>345</v>
      </c>
    </row>
    <row r="780" spans="1:2">
      <c r="A780" s="124">
        <v>18.79</v>
      </c>
      <c r="B780">
        <v>344</v>
      </c>
    </row>
    <row r="781" spans="1:2">
      <c r="A781" s="124">
        <v>18.8</v>
      </c>
      <c r="B781">
        <v>343</v>
      </c>
    </row>
    <row r="782" spans="1:2">
      <c r="A782" s="124">
        <v>18.809999999999999</v>
      </c>
      <c r="B782">
        <v>343</v>
      </c>
    </row>
    <row r="783" spans="1:2">
      <c r="A783" s="124">
        <v>18.82</v>
      </c>
      <c r="B783">
        <v>342</v>
      </c>
    </row>
    <row r="784" spans="1:2">
      <c r="A784" s="124">
        <v>18.830000000000002</v>
      </c>
      <c r="B784">
        <v>341</v>
      </c>
    </row>
    <row r="785" spans="1:2">
      <c r="A785" s="124">
        <v>18.84</v>
      </c>
      <c r="B785">
        <v>340</v>
      </c>
    </row>
    <row r="786" spans="1:2">
      <c r="A786" s="124">
        <v>18.850000000000001</v>
      </c>
      <c r="B786">
        <v>340</v>
      </c>
    </row>
    <row r="787" spans="1:2">
      <c r="A787" s="124">
        <v>18.86</v>
      </c>
      <c r="B787">
        <v>339</v>
      </c>
    </row>
    <row r="788" spans="1:2">
      <c r="A788" s="124">
        <v>18.87</v>
      </c>
      <c r="B788">
        <v>338</v>
      </c>
    </row>
    <row r="789" spans="1:2">
      <c r="A789" s="124">
        <v>18.88</v>
      </c>
      <c r="B789">
        <v>337</v>
      </c>
    </row>
    <row r="790" spans="1:2">
      <c r="A790" s="124">
        <v>18.89</v>
      </c>
      <c r="B790">
        <v>336</v>
      </c>
    </row>
    <row r="791" spans="1:2">
      <c r="A791" s="124">
        <v>18.900000000000002</v>
      </c>
      <c r="B791">
        <v>336</v>
      </c>
    </row>
    <row r="792" spans="1:2">
      <c r="A792" s="124">
        <v>18.91</v>
      </c>
      <c r="B792">
        <v>335</v>
      </c>
    </row>
    <row r="793" spans="1:2">
      <c r="A793" s="124">
        <v>18.920000000000002</v>
      </c>
      <c r="B793">
        <v>334</v>
      </c>
    </row>
    <row r="794" spans="1:2">
      <c r="A794" s="124">
        <v>18.93</v>
      </c>
      <c r="B794">
        <v>333</v>
      </c>
    </row>
    <row r="795" spans="1:2">
      <c r="A795" s="124">
        <v>18.940000000000001</v>
      </c>
      <c r="B795">
        <v>333</v>
      </c>
    </row>
    <row r="796" spans="1:2">
      <c r="A796" s="124">
        <v>18.95</v>
      </c>
      <c r="B796">
        <v>332</v>
      </c>
    </row>
    <row r="797" spans="1:2">
      <c r="A797" s="124">
        <v>18.96</v>
      </c>
      <c r="B797">
        <v>331</v>
      </c>
    </row>
    <row r="798" spans="1:2">
      <c r="A798" s="124">
        <v>18.97</v>
      </c>
      <c r="B798">
        <v>330</v>
      </c>
    </row>
    <row r="799" spans="1:2">
      <c r="A799" s="124">
        <v>18.98</v>
      </c>
      <c r="B799">
        <v>330</v>
      </c>
    </row>
    <row r="800" spans="1:2">
      <c r="A800" s="124">
        <v>18.990000000000002</v>
      </c>
      <c r="B800">
        <v>329</v>
      </c>
    </row>
    <row r="801" spans="1:2">
      <c r="A801" s="124">
        <v>19</v>
      </c>
      <c r="B801">
        <v>328</v>
      </c>
    </row>
    <row r="802" spans="1:2">
      <c r="A802" s="124">
        <v>19.010000000000002</v>
      </c>
      <c r="B802">
        <v>327</v>
      </c>
    </row>
    <row r="803" spans="1:2">
      <c r="A803" s="124">
        <v>19.02</v>
      </c>
      <c r="B803">
        <v>327</v>
      </c>
    </row>
    <row r="804" spans="1:2">
      <c r="A804" s="124">
        <v>19.03</v>
      </c>
      <c r="B804">
        <v>326</v>
      </c>
    </row>
    <row r="805" spans="1:2">
      <c r="A805" s="124">
        <v>19.04</v>
      </c>
      <c r="B805">
        <v>325</v>
      </c>
    </row>
    <row r="806" spans="1:2">
      <c r="A806" s="124">
        <v>19.05</v>
      </c>
      <c r="B806">
        <v>324</v>
      </c>
    </row>
    <row r="807" spans="1:2">
      <c r="A807" s="124">
        <v>19.059999999999999</v>
      </c>
      <c r="B807">
        <v>324</v>
      </c>
    </row>
    <row r="808" spans="1:2">
      <c r="A808" s="124">
        <v>19.07</v>
      </c>
      <c r="B808">
        <v>323</v>
      </c>
    </row>
    <row r="809" spans="1:2">
      <c r="A809" s="124">
        <v>19.080000000000002</v>
      </c>
      <c r="B809">
        <v>322</v>
      </c>
    </row>
    <row r="810" spans="1:2">
      <c r="A810" s="124">
        <v>19.09</v>
      </c>
      <c r="B810">
        <v>321</v>
      </c>
    </row>
    <row r="811" spans="1:2">
      <c r="A811" s="124">
        <v>19.100000000000001</v>
      </c>
      <c r="B811">
        <v>321</v>
      </c>
    </row>
    <row r="812" spans="1:2">
      <c r="A812" s="124">
        <v>19.11</v>
      </c>
      <c r="B812">
        <v>320</v>
      </c>
    </row>
    <row r="813" spans="1:2">
      <c r="A813" s="124">
        <v>19.12</v>
      </c>
      <c r="B813">
        <v>319</v>
      </c>
    </row>
    <row r="814" spans="1:2">
      <c r="A814" s="124">
        <v>19.13</v>
      </c>
      <c r="B814">
        <v>318</v>
      </c>
    </row>
    <row r="815" spans="1:2">
      <c r="A815" s="124">
        <v>19.14</v>
      </c>
      <c r="B815">
        <v>318</v>
      </c>
    </row>
    <row r="816" spans="1:2">
      <c r="A816" s="124">
        <v>19.150000000000002</v>
      </c>
      <c r="B816">
        <v>317</v>
      </c>
    </row>
    <row r="817" spans="1:2">
      <c r="A817" s="124">
        <v>19.16</v>
      </c>
      <c r="B817">
        <v>316</v>
      </c>
    </row>
    <row r="818" spans="1:2">
      <c r="A818" s="124">
        <v>19.170000000000002</v>
      </c>
      <c r="B818">
        <v>315</v>
      </c>
    </row>
    <row r="819" spans="1:2">
      <c r="A819" s="124">
        <v>19.18</v>
      </c>
      <c r="B819">
        <v>315</v>
      </c>
    </row>
    <row r="820" spans="1:2">
      <c r="A820" s="124">
        <v>19.190000000000001</v>
      </c>
      <c r="B820">
        <v>314</v>
      </c>
    </row>
    <row r="821" spans="1:2">
      <c r="A821" s="124">
        <v>19.2</v>
      </c>
      <c r="B821">
        <v>313</v>
      </c>
    </row>
    <row r="822" spans="1:2">
      <c r="A822" s="124">
        <v>19.21</v>
      </c>
      <c r="B822">
        <v>312</v>
      </c>
    </row>
    <row r="823" spans="1:2">
      <c r="A823" s="124">
        <v>19.22</v>
      </c>
      <c r="B823">
        <v>312</v>
      </c>
    </row>
    <row r="824" spans="1:2">
      <c r="A824" s="124">
        <v>19.23</v>
      </c>
      <c r="B824">
        <v>311</v>
      </c>
    </row>
    <row r="825" spans="1:2">
      <c r="A825" s="124">
        <v>19.240000000000002</v>
      </c>
      <c r="B825">
        <v>310</v>
      </c>
    </row>
    <row r="826" spans="1:2">
      <c r="A826" s="124">
        <v>19.25</v>
      </c>
      <c r="B826">
        <v>310</v>
      </c>
    </row>
    <row r="827" spans="1:2">
      <c r="A827" s="124">
        <v>19.260000000000002</v>
      </c>
      <c r="B827">
        <v>309</v>
      </c>
    </row>
    <row r="828" spans="1:2">
      <c r="A828" s="124">
        <v>19.27</v>
      </c>
      <c r="B828">
        <v>308</v>
      </c>
    </row>
    <row r="829" spans="1:2">
      <c r="A829" s="124">
        <v>19.28</v>
      </c>
      <c r="B829">
        <v>307</v>
      </c>
    </row>
    <row r="830" spans="1:2">
      <c r="A830" s="124">
        <v>19.29</v>
      </c>
      <c r="B830">
        <v>307</v>
      </c>
    </row>
    <row r="831" spans="1:2">
      <c r="A831" s="124">
        <v>19.3</v>
      </c>
      <c r="B831">
        <v>306</v>
      </c>
    </row>
    <row r="832" spans="1:2">
      <c r="A832" s="124">
        <v>19.309999999999999</v>
      </c>
      <c r="B832">
        <v>305</v>
      </c>
    </row>
    <row r="833" spans="1:2">
      <c r="A833" s="124">
        <v>19.32</v>
      </c>
      <c r="B833">
        <v>304</v>
      </c>
    </row>
    <row r="834" spans="1:2">
      <c r="A834" s="124">
        <v>19.330000000000002</v>
      </c>
      <c r="B834">
        <v>304</v>
      </c>
    </row>
    <row r="835" spans="1:2">
      <c r="A835" s="124">
        <v>19.34</v>
      </c>
      <c r="B835">
        <v>303</v>
      </c>
    </row>
    <row r="836" spans="1:2">
      <c r="A836" s="124">
        <v>19.350000000000001</v>
      </c>
      <c r="B836">
        <v>302</v>
      </c>
    </row>
    <row r="837" spans="1:2">
      <c r="A837" s="124">
        <v>19.36</v>
      </c>
      <c r="B837">
        <v>302</v>
      </c>
    </row>
    <row r="838" spans="1:2">
      <c r="A838" s="124">
        <v>19.37</v>
      </c>
      <c r="B838">
        <v>301</v>
      </c>
    </row>
    <row r="839" spans="1:2">
      <c r="A839" s="124">
        <v>19.38</v>
      </c>
      <c r="B839">
        <v>300</v>
      </c>
    </row>
    <row r="840" spans="1:2">
      <c r="A840" s="124">
        <v>19.39</v>
      </c>
      <c r="B840">
        <v>299</v>
      </c>
    </row>
    <row r="841" spans="1:2">
      <c r="A841" s="124">
        <v>19.400000000000002</v>
      </c>
      <c r="B841">
        <v>299</v>
      </c>
    </row>
    <row r="842" spans="1:2">
      <c r="A842" s="124">
        <v>19.41</v>
      </c>
      <c r="B842">
        <v>298</v>
      </c>
    </row>
    <row r="843" spans="1:2">
      <c r="A843" s="124">
        <v>19.420000000000002</v>
      </c>
      <c r="B843">
        <v>297</v>
      </c>
    </row>
    <row r="844" spans="1:2">
      <c r="A844" s="124">
        <v>19.43</v>
      </c>
      <c r="B844">
        <v>296</v>
      </c>
    </row>
    <row r="845" spans="1:2">
      <c r="A845" s="124">
        <v>19.440000000000001</v>
      </c>
      <c r="B845">
        <v>296</v>
      </c>
    </row>
    <row r="846" spans="1:2">
      <c r="A846" s="124">
        <v>19.45</v>
      </c>
      <c r="B846">
        <v>295</v>
      </c>
    </row>
    <row r="847" spans="1:2">
      <c r="A847" s="124">
        <v>19.46</v>
      </c>
      <c r="B847">
        <v>294</v>
      </c>
    </row>
    <row r="848" spans="1:2">
      <c r="A848" s="124">
        <v>19.47</v>
      </c>
      <c r="B848">
        <v>294</v>
      </c>
    </row>
    <row r="849" spans="1:2">
      <c r="A849" s="124">
        <v>19.48</v>
      </c>
      <c r="B849">
        <v>293</v>
      </c>
    </row>
    <row r="850" spans="1:2">
      <c r="A850" s="124">
        <v>19.490000000000002</v>
      </c>
      <c r="B850">
        <v>292</v>
      </c>
    </row>
    <row r="851" spans="1:2">
      <c r="A851" s="124">
        <v>19.5</v>
      </c>
      <c r="B851">
        <v>291</v>
      </c>
    </row>
    <row r="852" spans="1:2">
      <c r="A852" s="124">
        <v>19.510000000000002</v>
      </c>
      <c r="B852">
        <v>291</v>
      </c>
    </row>
    <row r="853" spans="1:2">
      <c r="A853" s="124">
        <v>19.52</v>
      </c>
      <c r="B853">
        <v>290</v>
      </c>
    </row>
    <row r="854" spans="1:2">
      <c r="A854" s="124">
        <v>19.53</v>
      </c>
      <c r="B854">
        <v>289</v>
      </c>
    </row>
    <row r="855" spans="1:2">
      <c r="A855" s="124">
        <v>19.54</v>
      </c>
      <c r="B855">
        <v>289</v>
      </c>
    </row>
    <row r="856" spans="1:2">
      <c r="A856" s="124">
        <v>19.55</v>
      </c>
      <c r="B856">
        <v>288</v>
      </c>
    </row>
    <row r="857" spans="1:2">
      <c r="A857" s="124">
        <v>19.559999999999999</v>
      </c>
      <c r="B857">
        <v>287</v>
      </c>
    </row>
    <row r="858" spans="1:2">
      <c r="A858" s="124">
        <v>19.57</v>
      </c>
      <c r="B858">
        <v>286</v>
      </c>
    </row>
    <row r="859" spans="1:2">
      <c r="A859" s="124">
        <v>19.580000000000002</v>
      </c>
      <c r="B859">
        <v>286</v>
      </c>
    </row>
    <row r="860" spans="1:2">
      <c r="A860" s="124">
        <v>19.59</v>
      </c>
      <c r="B860">
        <v>285</v>
      </c>
    </row>
    <row r="861" spans="1:2">
      <c r="A861" s="124">
        <v>19.600000000000001</v>
      </c>
      <c r="B861">
        <v>284</v>
      </c>
    </row>
    <row r="862" spans="1:2">
      <c r="A862" s="124">
        <v>19.61</v>
      </c>
      <c r="B862">
        <v>284</v>
      </c>
    </row>
    <row r="863" spans="1:2">
      <c r="A863" s="124">
        <v>19.62</v>
      </c>
      <c r="B863">
        <v>283</v>
      </c>
    </row>
    <row r="864" spans="1:2">
      <c r="A864" s="124">
        <v>19.63</v>
      </c>
      <c r="B864">
        <v>282</v>
      </c>
    </row>
    <row r="865" spans="1:2">
      <c r="A865" s="124">
        <v>19.64</v>
      </c>
      <c r="B865">
        <v>282</v>
      </c>
    </row>
    <row r="866" spans="1:2">
      <c r="A866" s="124">
        <v>19.650000000000002</v>
      </c>
      <c r="B866">
        <v>281</v>
      </c>
    </row>
    <row r="867" spans="1:2">
      <c r="A867" s="124">
        <v>19.66</v>
      </c>
      <c r="B867">
        <v>280</v>
      </c>
    </row>
    <row r="868" spans="1:2">
      <c r="A868" s="124">
        <v>19.670000000000002</v>
      </c>
      <c r="B868">
        <v>279</v>
      </c>
    </row>
    <row r="869" spans="1:2">
      <c r="A869" s="124">
        <v>19.68</v>
      </c>
      <c r="B869">
        <v>279</v>
      </c>
    </row>
    <row r="870" spans="1:2">
      <c r="A870" s="124">
        <v>19.690000000000001</v>
      </c>
      <c r="B870">
        <v>278</v>
      </c>
    </row>
    <row r="871" spans="1:2">
      <c r="A871" s="124">
        <v>19.7</v>
      </c>
      <c r="B871">
        <v>277</v>
      </c>
    </row>
    <row r="872" spans="1:2">
      <c r="A872" s="124">
        <v>19.71</v>
      </c>
      <c r="B872">
        <v>277</v>
      </c>
    </row>
    <row r="873" spans="1:2">
      <c r="A873" s="124">
        <v>19.72</v>
      </c>
      <c r="B873">
        <v>276</v>
      </c>
    </row>
    <row r="874" spans="1:2">
      <c r="A874" s="124">
        <v>19.73</v>
      </c>
      <c r="B874">
        <v>275</v>
      </c>
    </row>
    <row r="875" spans="1:2">
      <c r="A875" s="124">
        <v>19.740000000000002</v>
      </c>
      <c r="B875">
        <v>275</v>
      </c>
    </row>
    <row r="876" spans="1:2">
      <c r="A876" s="124">
        <v>19.75</v>
      </c>
      <c r="B876">
        <v>274</v>
      </c>
    </row>
    <row r="877" spans="1:2">
      <c r="A877" s="124">
        <v>19.760000000000002</v>
      </c>
      <c r="B877">
        <v>273</v>
      </c>
    </row>
    <row r="878" spans="1:2">
      <c r="A878" s="124">
        <v>19.77</v>
      </c>
      <c r="B878">
        <v>272</v>
      </c>
    </row>
    <row r="879" spans="1:2">
      <c r="A879" s="124">
        <v>19.78</v>
      </c>
      <c r="B879">
        <v>272</v>
      </c>
    </row>
    <row r="880" spans="1:2">
      <c r="A880" s="124">
        <v>19.79</v>
      </c>
      <c r="B880">
        <v>271</v>
      </c>
    </row>
    <row r="881" spans="1:2">
      <c r="A881" s="124">
        <v>19.8</v>
      </c>
      <c r="B881">
        <v>270</v>
      </c>
    </row>
    <row r="882" spans="1:2">
      <c r="A882" s="124">
        <v>19.809999999999999</v>
      </c>
      <c r="B882">
        <v>270</v>
      </c>
    </row>
    <row r="883" spans="1:2">
      <c r="A883" s="124">
        <v>19.82</v>
      </c>
      <c r="B883">
        <v>269</v>
      </c>
    </row>
    <row r="884" spans="1:2">
      <c r="A884" s="124">
        <v>19.830000000000002</v>
      </c>
      <c r="B884">
        <v>268</v>
      </c>
    </row>
    <row r="885" spans="1:2">
      <c r="A885" s="124">
        <v>19.84</v>
      </c>
      <c r="B885">
        <v>268</v>
      </c>
    </row>
    <row r="886" spans="1:2">
      <c r="A886" s="124">
        <v>19.850000000000001</v>
      </c>
      <c r="B886">
        <v>267</v>
      </c>
    </row>
    <row r="887" spans="1:2">
      <c r="A887" s="124">
        <v>19.86</v>
      </c>
      <c r="B887">
        <v>266</v>
      </c>
    </row>
    <row r="888" spans="1:2">
      <c r="A888" s="124">
        <v>19.87</v>
      </c>
      <c r="B888">
        <v>266</v>
      </c>
    </row>
    <row r="889" spans="1:2">
      <c r="A889" s="124">
        <v>19.88</v>
      </c>
      <c r="B889">
        <v>265</v>
      </c>
    </row>
    <row r="890" spans="1:2">
      <c r="A890" s="124">
        <v>19.89</v>
      </c>
      <c r="B890">
        <v>264</v>
      </c>
    </row>
    <row r="891" spans="1:2">
      <c r="A891" s="124">
        <v>19.900000000000002</v>
      </c>
      <c r="B891">
        <v>264</v>
      </c>
    </row>
    <row r="892" spans="1:2">
      <c r="A892" s="124">
        <v>19.91</v>
      </c>
      <c r="B892">
        <v>263</v>
      </c>
    </row>
    <row r="893" spans="1:2">
      <c r="A893" s="124">
        <v>19.920000000000002</v>
      </c>
      <c r="B893">
        <v>262</v>
      </c>
    </row>
    <row r="894" spans="1:2">
      <c r="A894" s="124">
        <v>19.93</v>
      </c>
      <c r="B894">
        <v>261</v>
      </c>
    </row>
    <row r="895" spans="1:2">
      <c r="A895" s="124">
        <v>19.940000000000001</v>
      </c>
      <c r="B895">
        <v>261</v>
      </c>
    </row>
    <row r="896" spans="1:2">
      <c r="A896" s="124">
        <v>19.95</v>
      </c>
      <c r="B896">
        <v>260</v>
      </c>
    </row>
    <row r="897" spans="1:2">
      <c r="A897" s="124">
        <v>19.96</v>
      </c>
      <c r="B897">
        <v>259</v>
      </c>
    </row>
    <row r="898" spans="1:2">
      <c r="A898" s="124">
        <v>19.97</v>
      </c>
      <c r="B898">
        <v>259</v>
      </c>
    </row>
    <row r="899" spans="1:2">
      <c r="A899" s="124">
        <v>19.98</v>
      </c>
      <c r="B899">
        <v>258</v>
      </c>
    </row>
    <row r="900" spans="1:2">
      <c r="A900" s="124">
        <v>19.990000000000002</v>
      </c>
      <c r="B900">
        <v>257</v>
      </c>
    </row>
    <row r="901" spans="1:2">
      <c r="A901" s="124">
        <v>20</v>
      </c>
      <c r="B901">
        <v>257</v>
      </c>
    </row>
    <row r="902" spans="1:2">
      <c r="A902" s="124">
        <v>20.010000000000002</v>
      </c>
      <c r="B902">
        <v>256</v>
      </c>
    </row>
    <row r="903" spans="1:2">
      <c r="A903" s="124">
        <v>20.02</v>
      </c>
      <c r="B903">
        <v>255</v>
      </c>
    </row>
    <row r="904" spans="1:2">
      <c r="A904" s="124">
        <v>20.03</v>
      </c>
      <c r="B904">
        <v>255</v>
      </c>
    </row>
    <row r="905" spans="1:2">
      <c r="A905" s="124">
        <v>20.04</v>
      </c>
      <c r="B905">
        <v>254</v>
      </c>
    </row>
    <row r="906" spans="1:2">
      <c r="A906" s="124">
        <v>20.05</v>
      </c>
      <c r="B906">
        <v>253</v>
      </c>
    </row>
    <row r="907" spans="1:2">
      <c r="A907" s="124">
        <v>20.059999999999999</v>
      </c>
      <c r="B907">
        <v>253</v>
      </c>
    </row>
    <row r="908" spans="1:2">
      <c r="A908" s="124">
        <v>20.07</v>
      </c>
      <c r="B908">
        <v>252</v>
      </c>
    </row>
    <row r="909" spans="1:2">
      <c r="A909" s="124">
        <v>20.080000000000002</v>
      </c>
      <c r="B909">
        <v>251</v>
      </c>
    </row>
    <row r="910" spans="1:2">
      <c r="A910" s="124">
        <v>20.09</v>
      </c>
      <c r="B910">
        <v>251</v>
      </c>
    </row>
    <row r="911" spans="1:2">
      <c r="A911" s="124">
        <v>20.100000000000001</v>
      </c>
      <c r="B911">
        <v>250</v>
      </c>
    </row>
    <row r="912" spans="1:2">
      <c r="A912" s="124">
        <v>20.11</v>
      </c>
      <c r="B912">
        <v>249</v>
      </c>
    </row>
    <row r="913" spans="1:2">
      <c r="A913" s="124">
        <v>20.12</v>
      </c>
      <c r="B913">
        <v>249</v>
      </c>
    </row>
    <row r="914" spans="1:2">
      <c r="A914" s="124">
        <v>20.13</v>
      </c>
      <c r="B914">
        <v>248</v>
      </c>
    </row>
    <row r="915" spans="1:2">
      <c r="A915" s="124">
        <v>20.14</v>
      </c>
      <c r="B915">
        <v>247</v>
      </c>
    </row>
    <row r="916" spans="1:2">
      <c r="A916" s="124">
        <v>20.150000000000002</v>
      </c>
      <c r="B916">
        <v>247</v>
      </c>
    </row>
    <row r="917" spans="1:2">
      <c r="A917" s="124">
        <v>20.16</v>
      </c>
      <c r="B917">
        <v>246</v>
      </c>
    </row>
    <row r="918" spans="1:2">
      <c r="A918" s="124">
        <v>20.170000000000002</v>
      </c>
      <c r="B918">
        <v>245</v>
      </c>
    </row>
    <row r="919" spans="1:2">
      <c r="A919" s="124">
        <v>20.18</v>
      </c>
      <c r="B919">
        <v>245</v>
      </c>
    </row>
    <row r="920" spans="1:2">
      <c r="A920" s="124">
        <v>20.190000000000001</v>
      </c>
      <c r="B920">
        <v>244</v>
      </c>
    </row>
    <row r="921" spans="1:2">
      <c r="A921" s="124">
        <v>20.2</v>
      </c>
      <c r="B921">
        <v>243</v>
      </c>
    </row>
    <row r="922" spans="1:2">
      <c r="A922" s="124">
        <v>20.21</v>
      </c>
      <c r="B922">
        <v>243</v>
      </c>
    </row>
    <row r="923" spans="1:2">
      <c r="A923" s="124">
        <v>20.22</v>
      </c>
      <c r="B923">
        <v>242</v>
      </c>
    </row>
    <row r="924" spans="1:2">
      <c r="A924" s="124">
        <v>20.23</v>
      </c>
      <c r="B924">
        <v>241</v>
      </c>
    </row>
    <row r="925" spans="1:2">
      <c r="A925" s="124">
        <v>20.240000000000002</v>
      </c>
      <c r="B925">
        <v>241</v>
      </c>
    </row>
    <row r="926" spans="1:2">
      <c r="A926" s="124">
        <v>20.25</v>
      </c>
      <c r="B926">
        <v>240</v>
      </c>
    </row>
    <row r="927" spans="1:2">
      <c r="A927" s="124">
        <v>20.260000000000002</v>
      </c>
      <c r="B927">
        <v>239</v>
      </c>
    </row>
    <row r="928" spans="1:2">
      <c r="A928" s="124">
        <v>20.27</v>
      </c>
      <c r="B928">
        <v>239</v>
      </c>
    </row>
    <row r="929" spans="1:2">
      <c r="A929" s="124">
        <v>20.28</v>
      </c>
      <c r="B929">
        <v>238</v>
      </c>
    </row>
    <row r="930" spans="1:2">
      <c r="A930" s="124">
        <v>20.29</v>
      </c>
      <c r="B930">
        <v>238</v>
      </c>
    </row>
    <row r="931" spans="1:2">
      <c r="A931" s="124">
        <v>20.3</v>
      </c>
      <c r="B931">
        <v>237</v>
      </c>
    </row>
    <row r="932" spans="1:2">
      <c r="A932" s="124">
        <v>20.309999999999999</v>
      </c>
      <c r="B932">
        <v>236</v>
      </c>
    </row>
    <row r="933" spans="1:2">
      <c r="A933" s="124">
        <v>20.32</v>
      </c>
      <c r="B933">
        <v>236</v>
      </c>
    </row>
    <row r="934" spans="1:2">
      <c r="A934" s="124">
        <v>20.330000000000002</v>
      </c>
      <c r="B934">
        <v>235</v>
      </c>
    </row>
    <row r="935" spans="1:2">
      <c r="A935" s="124">
        <v>20.34</v>
      </c>
      <c r="B935">
        <v>234</v>
      </c>
    </row>
    <row r="936" spans="1:2">
      <c r="A936" s="124">
        <v>20.350000000000001</v>
      </c>
      <c r="B936">
        <v>234</v>
      </c>
    </row>
    <row r="937" spans="1:2">
      <c r="A937" s="124">
        <v>20.36</v>
      </c>
      <c r="B937">
        <v>233</v>
      </c>
    </row>
    <row r="938" spans="1:2">
      <c r="A938" s="124">
        <v>20.37</v>
      </c>
      <c r="B938">
        <v>232</v>
      </c>
    </row>
    <row r="939" spans="1:2">
      <c r="A939" s="124">
        <v>20.38</v>
      </c>
      <c r="B939">
        <v>232</v>
      </c>
    </row>
    <row r="940" spans="1:2">
      <c r="A940" s="124">
        <v>20.39</v>
      </c>
      <c r="B940">
        <v>231</v>
      </c>
    </row>
    <row r="941" spans="1:2">
      <c r="A941" s="124">
        <v>20.400000000000002</v>
      </c>
      <c r="B941">
        <v>230</v>
      </c>
    </row>
    <row r="942" spans="1:2">
      <c r="A942" s="124">
        <v>20.41</v>
      </c>
      <c r="B942">
        <v>230</v>
      </c>
    </row>
    <row r="943" spans="1:2">
      <c r="A943" s="124">
        <v>20.420000000000002</v>
      </c>
      <c r="B943">
        <v>229</v>
      </c>
    </row>
    <row r="944" spans="1:2">
      <c r="A944" s="124">
        <v>20.43</v>
      </c>
      <c r="B944">
        <v>228</v>
      </c>
    </row>
    <row r="945" spans="1:2">
      <c r="A945" s="124">
        <v>20.440000000000001</v>
      </c>
      <c r="B945">
        <v>228</v>
      </c>
    </row>
    <row r="946" spans="1:2">
      <c r="A946" s="124">
        <v>20.45</v>
      </c>
      <c r="B946">
        <v>227</v>
      </c>
    </row>
    <row r="947" spans="1:2">
      <c r="A947" s="124">
        <v>20.46</v>
      </c>
      <c r="B947">
        <v>227</v>
      </c>
    </row>
    <row r="948" spans="1:2">
      <c r="A948" s="124">
        <v>20.47</v>
      </c>
      <c r="B948">
        <v>226</v>
      </c>
    </row>
    <row r="949" spans="1:2">
      <c r="A949" s="124">
        <v>20.48</v>
      </c>
      <c r="B949">
        <v>225</v>
      </c>
    </row>
    <row r="950" spans="1:2">
      <c r="A950" s="124">
        <v>20.490000000000002</v>
      </c>
      <c r="B950">
        <v>225</v>
      </c>
    </row>
    <row r="951" spans="1:2">
      <c r="A951" s="124">
        <v>20.5</v>
      </c>
      <c r="B951">
        <v>224</v>
      </c>
    </row>
    <row r="952" spans="1:2">
      <c r="A952" s="124">
        <v>20.51</v>
      </c>
      <c r="B952">
        <v>223</v>
      </c>
    </row>
    <row r="953" spans="1:2">
      <c r="A953" s="124">
        <v>20.52</v>
      </c>
      <c r="B953">
        <v>223</v>
      </c>
    </row>
    <row r="954" spans="1:2">
      <c r="A954" s="124">
        <v>20.53</v>
      </c>
      <c r="B954">
        <v>222</v>
      </c>
    </row>
    <row r="955" spans="1:2">
      <c r="A955" s="124">
        <v>20.54</v>
      </c>
      <c r="B955">
        <v>221</v>
      </c>
    </row>
    <row r="956" spans="1:2">
      <c r="A956" s="124">
        <v>20.55</v>
      </c>
      <c r="B956">
        <v>221</v>
      </c>
    </row>
    <row r="957" spans="1:2">
      <c r="A957" s="124">
        <v>20.56</v>
      </c>
      <c r="B957">
        <v>220</v>
      </c>
    </row>
    <row r="958" spans="1:2">
      <c r="A958" s="124">
        <v>20.57</v>
      </c>
      <c r="B958">
        <v>220</v>
      </c>
    </row>
    <row r="959" spans="1:2">
      <c r="A959" s="124">
        <v>20.580000000000002</v>
      </c>
      <c r="B959">
        <v>219</v>
      </c>
    </row>
    <row r="960" spans="1:2">
      <c r="A960" s="124">
        <v>20.59</v>
      </c>
      <c r="B960">
        <v>218</v>
      </c>
    </row>
    <row r="961" spans="1:2">
      <c r="A961" s="124">
        <v>20.6</v>
      </c>
      <c r="B961">
        <v>218</v>
      </c>
    </row>
    <row r="962" spans="1:2">
      <c r="A962" s="124">
        <v>20.61</v>
      </c>
      <c r="B962">
        <v>217</v>
      </c>
    </row>
    <row r="963" spans="1:2">
      <c r="A963" s="124">
        <v>20.62</v>
      </c>
      <c r="B963">
        <v>216</v>
      </c>
    </row>
    <row r="964" spans="1:2">
      <c r="A964" s="124">
        <v>20.63</v>
      </c>
      <c r="B964">
        <v>216</v>
      </c>
    </row>
    <row r="965" spans="1:2">
      <c r="A965" s="124">
        <v>20.64</v>
      </c>
      <c r="B965">
        <v>215</v>
      </c>
    </row>
    <row r="966" spans="1:2">
      <c r="A966" s="124">
        <v>20.650000000000002</v>
      </c>
      <c r="B966">
        <v>215</v>
      </c>
    </row>
    <row r="967" spans="1:2">
      <c r="A967" s="124">
        <v>20.66</v>
      </c>
      <c r="B967">
        <v>214</v>
      </c>
    </row>
    <row r="968" spans="1:2">
      <c r="A968" s="124">
        <v>20.67</v>
      </c>
      <c r="B968">
        <v>213</v>
      </c>
    </row>
    <row r="969" spans="1:2">
      <c r="A969" s="124">
        <v>20.68</v>
      </c>
      <c r="B969">
        <v>213</v>
      </c>
    </row>
    <row r="970" spans="1:2">
      <c r="A970" s="124">
        <v>20.69</v>
      </c>
      <c r="B970">
        <v>212</v>
      </c>
    </row>
    <row r="971" spans="1:2">
      <c r="A971" s="124">
        <v>20.7</v>
      </c>
      <c r="B971">
        <v>212</v>
      </c>
    </row>
    <row r="972" spans="1:2">
      <c r="A972" s="124">
        <v>20.71</v>
      </c>
      <c r="B972">
        <v>211</v>
      </c>
    </row>
    <row r="973" spans="1:2">
      <c r="A973" s="124">
        <v>20.72</v>
      </c>
      <c r="B973">
        <v>210</v>
      </c>
    </row>
    <row r="974" spans="1:2">
      <c r="A974" s="124">
        <v>20.73</v>
      </c>
      <c r="B974">
        <v>210</v>
      </c>
    </row>
    <row r="975" spans="1:2">
      <c r="A975" s="124">
        <v>20.740000000000002</v>
      </c>
      <c r="B975">
        <v>209</v>
      </c>
    </row>
    <row r="976" spans="1:2">
      <c r="A976" s="124">
        <v>20.75</v>
      </c>
      <c r="B976">
        <v>208</v>
      </c>
    </row>
    <row r="977" spans="1:2">
      <c r="A977" s="124">
        <v>20.76</v>
      </c>
      <c r="B977">
        <v>208</v>
      </c>
    </row>
    <row r="978" spans="1:2">
      <c r="A978" s="124">
        <v>20.77</v>
      </c>
      <c r="B978">
        <v>207</v>
      </c>
    </row>
    <row r="979" spans="1:2">
      <c r="A979" s="124">
        <v>20.78</v>
      </c>
      <c r="B979">
        <v>207</v>
      </c>
    </row>
    <row r="980" spans="1:2">
      <c r="A980" s="124">
        <v>20.79</v>
      </c>
      <c r="B980">
        <v>206</v>
      </c>
    </row>
    <row r="981" spans="1:2">
      <c r="A981" s="124">
        <v>20.8</v>
      </c>
      <c r="B981">
        <v>205</v>
      </c>
    </row>
    <row r="982" spans="1:2">
      <c r="A982" s="124">
        <v>20.81</v>
      </c>
      <c r="B982">
        <v>205</v>
      </c>
    </row>
    <row r="983" spans="1:2">
      <c r="A983" s="124">
        <v>20.82</v>
      </c>
      <c r="B983">
        <v>204</v>
      </c>
    </row>
    <row r="984" spans="1:2">
      <c r="A984" s="124">
        <v>20.830000000000002</v>
      </c>
      <c r="B984">
        <v>204</v>
      </c>
    </row>
    <row r="985" spans="1:2">
      <c r="A985" s="124">
        <v>20.84</v>
      </c>
      <c r="B985">
        <v>203</v>
      </c>
    </row>
    <row r="986" spans="1:2">
      <c r="A986" s="124">
        <v>20.85</v>
      </c>
      <c r="B986">
        <v>202</v>
      </c>
    </row>
    <row r="987" spans="1:2">
      <c r="A987" s="124">
        <v>20.86</v>
      </c>
      <c r="B987">
        <v>202</v>
      </c>
    </row>
    <row r="988" spans="1:2">
      <c r="A988" s="124">
        <v>20.87</v>
      </c>
      <c r="B988">
        <v>201</v>
      </c>
    </row>
    <row r="989" spans="1:2">
      <c r="A989" s="124">
        <v>20.88</v>
      </c>
      <c r="B989">
        <v>201</v>
      </c>
    </row>
    <row r="990" spans="1:2">
      <c r="A990" s="124">
        <v>20.89</v>
      </c>
      <c r="B990">
        <v>200</v>
      </c>
    </row>
    <row r="991" spans="1:2">
      <c r="A991" s="124">
        <v>20.900000000000002</v>
      </c>
      <c r="B991">
        <v>199</v>
      </c>
    </row>
    <row r="992" spans="1:2">
      <c r="A992" s="124">
        <v>20.91</v>
      </c>
      <c r="B992">
        <v>199</v>
      </c>
    </row>
    <row r="993" spans="1:2">
      <c r="A993" s="124">
        <v>20.92</v>
      </c>
      <c r="B993">
        <v>198</v>
      </c>
    </row>
    <row r="994" spans="1:2">
      <c r="A994" s="124">
        <v>20.93</v>
      </c>
      <c r="B994">
        <v>198</v>
      </c>
    </row>
    <row r="995" spans="1:2">
      <c r="A995" s="124">
        <v>20.94</v>
      </c>
      <c r="B995">
        <v>197</v>
      </c>
    </row>
    <row r="996" spans="1:2">
      <c r="A996" s="124">
        <v>20.95</v>
      </c>
      <c r="B996">
        <v>196</v>
      </c>
    </row>
    <row r="997" spans="1:2">
      <c r="A997" s="124">
        <v>20.96</v>
      </c>
      <c r="B997">
        <v>196</v>
      </c>
    </row>
    <row r="998" spans="1:2">
      <c r="A998" s="124">
        <v>20.97</v>
      </c>
      <c r="B998">
        <v>195</v>
      </c>
    </row>
    <row r="999" spans="1:2">
      <c r="A999" s="124">
        <v>20.98</v>
      </c>
      <c r="B999">
        <v>195</v>
      </c>
    </row>
    <row r="1000" spans="1:2">
      <c r="A1000" s="124">
        <v>20.990000000000002</v>
      </c>
      <c r="B1000">
        <v>194</v>
      </c>
    </row>
    <row r="1001" spans="1:2">
      <c r="A1001" s="124">
        <v>21</v>
      </c>
      <c r="B1001">
        <v>193</v>
      </c>
    </row>
    <row r="1002" spans="1:2">
      <c r="A1002" s="124">
        <v>21.01</v>
      </c>
      <c r="B1002">
        <v>193</v>
      </c>
    </row>
    <row r="1003" spans="1:2">
      <c r="A1003" s="124">
        <v>21.02</v>
      </c>
      <c r="B1003">
        <v>192</v>
      </c>
    </row>
    <row r="1004" spans="1:2">
      <c r="A1004" s="124">
        <v>21.03</v>
      </c>
      <c r="B1004">
        <v>192</v>
      </c>
    </row>
    <row r="1005" spans="1:2">
      <c r="A1005" s="124">
        <v>21.04</v>
      </c>
      <c r="B1005">
        <v>191</v>
      </c>
    </row>
    <row r="1006" spans="1:2">
      <c r="A1006" s="124">
        <v>21.05</v>
      </c>
      <c r="B1006">
        <v>190</v>
      </c>
    </row>
    <row r="1007" spans="1:2">
      <c r="A1007" s="124">
        <v>21.06</v>
      </c>
      <c r="B1007">
        <v>190</v>
      </c>
    </row>
    <row r="1008" spans="1:2">
      <c r="A1008" s="124">
        <v>21.07</v>
      </c>
      <c r="B1008">
        <v>189</v>
      </c>
    </row>
    <row r="1009" spans="1:2">
      <c r="A1009" s="124">
        <v>21.080000000000002</v>
      </c>
      <c r="B1009">
        <v>189</v>
      </c>
    </row>
    <row r="1010" spans="1:2">
      <c r="A1010" s="124">
        <v>21.09</v>
      </c>
      <c r="B1010">
        <v>188</v>
      </c>
    </row>
    <row r="1011" spans="1:2">
      <c r="A1011" s="124">
        <v>21.1</v>
      </c>
      <c r="B1011">
        <v>187</v>
      </c>
    </row>
    <row r="1012" spans="1:2">
      <c r="A1012" s="124">
        <v>21.11</v>
      </c>
      <c r="B1012">
        <v>187</v>
      </c>
    </row>
    <row r="1013" spans="1:2">
      <c r="A1013" s="124">
        <v>21.12</v>
      </c>
      <c r="B1013">
        <v>186</v>
      </c>
    </row>
    <row r="1014" spans="1:2">
      <c r="A1014" s="124">
        <v>21.13</v>
      </c>
      <c r="B1014">
        <v>186</v>
      </c>
    </row>
    <row r="1015" spans="1:2">
      <c r="A1015" s="124">
        <v>21.14</v>
      </c>
      <c r="B1015">
        <v>185</v>
      </c>
    </row>
    <row r="1016" spans="1:2">
      <c r="A1016" s="124">
        <v>21.150000000000002</v>
      </c>
      <c r="B1016">
        <v>185</v>
      </c>
    </row>
    <row r="1017" spans="1:2">
      <c r="A1017" s="124">
        <v>21.16</v>
      </c>
      <c r="B1017">
        <v>184</v>
      </c>
    </row>
    <row r="1018" spans="1:2">
      <c r="A1018" s="124">
        <v>21.17</v>
      </c>
      <c r="B1018">
        <v>183</v>
      </c>
    </row>
    <row r="1019" spans="1:2">
      <c r="A1019" s="124">
        <v>21.18</v>
      </c>
      <c r="B1019">
        <v>183</v>
      </c>
    </row>
    <row r="1020" spans="1:2">
      <c r="A1020" s="124">
        <v>21.19</v>
      </c>
      <c r="B1020">
        <v>182</v>
      </c>
    </row>
    <row r="1021" spans="1:2">
      <c r="A1021" s="124">
        <v>21.2</v>
      </c>
      <c r="B1021">
        <v>182</v>
      </c>
    </row>
    <row r="1022" spans="1:2">
      <c r="A1022" s="124">
        <v>21.21</v>
      </c>
      <c r="B1022">
        <v>181</v>
      </c>
    </row>
    <row r="1023" spans="1:2">
      <c r="A1023" s="124">
        <v>21.22</v>
      </c>
      <c r="B1023">
        <v>181</v>
      </c>
    </row>
    <row r="1024" spans="1:2">
      <c r="A1024" s="124">
        <v>21.23</v>
      </c>
      <c r="B1024">
        <v>180</v>
      </c>
    </row>
    <row r="1025" spans="1:2">
      <c r="A1025" s="124">
        <v>21.240000000000002</v>
      </c>
      <c r="B1025">
        <v>179</v>
      </c>
    </row>
    <row r="1026" spans="1:2">
      <c r="A1026" s="124">
        <v>21.25</v>
      </c>
      <c r="B1026">
        <v>179</v>
      </c>
    </row>
    <row r="1027" spans="1:2">
      <c r="A1027" s="124">
        <v>21.26</v>
      </c>
      <c r="B1027">
        <v>178</v>
      </c>
    </row>
    <row r="1028" spans="1:2">
      <c r="A1028" s="124">
        <v>21.27</v>
      </c>
      <c r="B1028">
        <v>178</v>
      </c>
    </row>
    <row r="1029" spans="1:2">
      <c r="A1029" s="124">
        <v>21.28</v>
      </c>
      <c r="B1029">
        <v>177</v>
      </c>
    </row>
    <row r="1030" spans="1:2">
      <c r="A1030" s="124">
        <v>21.29</v>
      </c>
      <c r="B1030">
        <v>177</v>
      </c>
    </row>
    <row r="1031" spans="1:2">
      <c r="A1031" s="124">
        <v>21.3</v>
      </c>
      <c r="B1031">
        <v>176</v>
      </c>
    </row>
    <row r="1032" spans="1:2">
      <c r="A1032" s="124">
        <v>21.31</v>
      </c>
      <c r="B1032">
        <v>175</v>
      </c>
    </row>
    <row r="1033" spans="1:2">
      <c r="A1033" s="124">
        <v>21.32</v>
      </c>
      <c r="B1033">
        <v>175</v>
      </c>
    </row>
    <row r="1034" spans="1:2">
      <c r="A1034" s="124">
        <v>21.330000000000002</v>
      </c>
      <c r="B1034">
        <v>174</v>
      </c>
    </row>
    <row r="1035" spans="1:2">
      <c r="A1035" s="124">
        <v>21.34</v>
      </c>
      <c r="B1035">
        <v>174</v>
      </c>
    </row>
    <row r="1036" spans="1:2">
      <c r="A1036" s="124">
        <v>21.35</v>
      </c>
      <c r="B1036">
        <v>173</v>
      </c>
    </row>
    <row r="1037" spans="1:2">
      <c r="A1037" s="124">
        <v>21.36</v>
      </c>
      <c r="B1037">
        <v>173</v>
      </c>
    </row>
    <row r="1038" spans="1:2">
      <c r="A1038" s="124">
        <v>21.37</v>
      </c>
      <c r="B1038">
        <v>172</v>
      </c>
    </row>
    <row r="1039" spans="1:2">
      <c r="A1039" s="124">
        <v>21.38</v>
      </c>
      <c r="B1039">
        <v>171</v>
      </c>
    </row>
    <row r="1040" spans="1:2">
      <c r="A1040" s="124">
        <v>21.39</v>
      </c>
      <c r="B1040">
        <v>171</v>
      </c>
    </row>
    <row r="1041" spans="1:2">
      <c r="A1041" s="124">
        <v>21.400000000000002</v>
      </c>
      <c r="B1041">
        <v>170</v>
      </c>
    </row>
    <row r="1042" spans="1:2">
      <c r="A1042" s="124">
        <v>21.41</v>
      </c>
      <c r="B1042">
        <v>170</v>
      </c>
    </row>
    <row r="1043" spans="1:2">
      <c r="A1043" s="124">
        <v>21.42</v>
      </c>
      <c r="B1043">
        <v>169</v>
      </c>
    </row>
    <row r="1044" spans="1:2">
      <c r="A1044" s="124">
        <v>21.43</v>
      </c>
      <c r="B1044">
        <v>169</v>
      </c>
    </row>
    <row r="1045" spans="1:2">
      <c r="A1045" s="124">
        <v>21.44</v>
      </c>
      <c r="B1045">
        <v>168</v>
      </c>
    </row>
    <row r="1046" spans="1:2">
      <c r="A1046" s="124">
        <v>21.45</v>
      </c>
      <c r="B1046">
        <v>168</v>
      </c>
    </row>
    <row r="1047" spans="1:2">
      <c r="A1047" s="124">
        <v>21.46</v>
      </c>
      <c r="B1047">
        <v>167</v>
      </c>
    </row>
    <row r="1048" spans="1:2">
      <c r="A1048" s="124">
        <v>21.47</v>
      </c>
      <c r="B1048">
        <v>166</v>
      </c>
    </row>
    <row r="1049" spans="1:2">
      <c r="A1049" s="124">
        <v>21.48</v>
      </c>
      <c r="B1049">
        <v>166</v>
      </c>
    </row>
    <row r="1050" spans="1:2">
      <c r="A1050" s="124">
        <v>21.490000000000002</v>
      </c>
      <c r="B1050">
        <v>165</v>
      </c>
    </row>
    <row r="1051" spans="1:2">
      <c r="A1051" s="124">
        <v>21.5</v>
      </c>
      <c r="B1051">
        <v>165</v>
      </c>
    </row>
    <row r="1052" spans="1:2">
      <c r="A1052" s="124">
        <v>21.51</v>
      </c>
      <c r="B1052">
        <v>164</v>
      </c>
    </row>
    <row r="1053" spans="1:2">
      <c r="A1053" s="124">
        <v>21.52</v>
      </c>
      <c r="B1053">
        <v>164</v>
      </c>
    </row>
    <row r="1054" spans="1:2">
      <c r="A1054" s="124">
        <v>21.53</v>
      </c>
      <c r="B1054">
        <v>163</v>
      </c>
    </row>
    <row r="1055" spans="1:2">
      <c r="A1055" s="124">
        <v>21.54</v>
      </c>
      <c r="B1055">
        <v>163</v>
      </c>
    </row>
    <row r="1056" spans="1:2">
      <c r="A1056" s="124">
        <v>21.55</v>
      </c>
      <c r="B1056">
        <v>162</v>
      </c>
    </row>
    <row r="1057" spans="1:2">
      <c r="A1057" s="124">
        <v>21.56</v>
      </c>
      <c r="B1057">
        <v>161</v>
      </c>
    </row>
    <row r="1058" spans="1:2">
      <c r="A1058" s="124">
        <v>21.57</v>
      </c>
      <c r="B1058">
        <v>161</v>
      </c>
    </row>
    <row r="1059" spans="1:2">
      <c r="A1059" s="124">
        <v>21.580000000000002</v>
      </c>
      <c r="B1059">
        <v>160</v>
      </c>
    </row>
    <row r="1060" spans="1:2">
      <c r="A1060" s="124">
        <v>21.59</v>
      </c>
      <c r="B1060">
        <v>160</v>
      </c>
    </row>
    <row r="1061" spans="1:2">
      <c r="A1061" s="124">
        <v>21.6</v>
      </c>
      <c r="B1061">
        <v>159</v>
      </c>
    </row>
    <row r="1062" spans="1:2">
      <c r="A1062" s="124">
        <v>21.61</v>
      </c>
      <c r="B1062">
        <v>159</v>
      </c>
    </row>
    <row r="1063" spans="1:2">
      <c r="A1063" s="124">
        <v>21.62</v>
      </c>
      <c r="B1063">
        <v>158</v>
      </c>
    </row>
    <row r="1064" spans="1:2">
      <c r="A1064" s="124">
        <v>21.63</v>
      </c>
      <c r="B1064">
        <v>158</v>
      </c>
    </row>
    <row r="1065" spans="1:2">
      <c r="A1065" s="124">
        <v>21.64</v>
      </c>
      <c r="B1065">
        <v>157</v>
      </c>
    </row>
    <row r="1066" spans="1:2">
      <c r="A1066" s="124">
        <v>21.650000000000002</v>
      </c>
      <c r="B1066">
        <v>157</v>
      </c>
    </row>
    <row r="1067" spans="1:2">
      <c r="A1067" s="124">
        <v>21.66</v>
      </c>
      <c r="B1067">
        <v>156</v>
      </c>
    </row>
    <row r="1068" spans="1:2">
      <c r="A1068" s="124">
        <v>21.67</v>
      </c>
      <c r="B1068">
        <v>155</v>
      </c>
    </row>
    <row r="1069" spans="1:2">
      <c r="A1069" s="124">
        <v>21.68</v>
      </c>
      <c r="B1069">
        <v>155</v>
      </c>
    </row>
    <row r="1070" spans="1:2">
      <c r="A1070" s="124">
        <v>21.69</v>
      </c>
      <c r="B1070">
        <v>154</v>
      </c>
    </row>
    <row r="1071" spans="1:2">
      <c r="A1071" s="124">
        <v>21.7</v>
      </c>
      <c r="B1071">
        <v>154</v>
      </c>
    </row>
    <row r="1072" spans="1:2">
      <c r="A1072" s="124">
        <v>21.71</v>
      </c>
      <c r="B1072">
        <v>153</v>
      </c>
    </row>
    <row r="1073" spans="1:2">
      <c r="A1073" s="124">
        <v>21.72</v>
      </c>
      <c r="B1073">
        <v>153</v>
      </c>
    </row>
    <row r="1074" spans="1:2">
      <c r="A1074" s="124">
        <v>21.73</v>
      </c>
      <c r="B1074">
        <v>152</v>
      </c>
    </row>
    <row r="1075" spans="1:2">
      <c r="A1075" s="124">
        <v>21.740000000000002</v>
      </c>
      <c r="B1075">
        <v>152</v>
      </c>
    </row>
    <row r="1076" spans="1:2">
      <c r="A1076" s="124">
        <v>21.75</v>
      </c>
      <c r="B1076">
        <v>151</v>
      </c>
    </row>
    <row r="1077" spans="1:2">
      <c r="A1077" s="124">
        <v>21.76</v>
      </c>
      <c r="B1077">
        <v>151</v>
      </c>
    </row>
    <row r="1078" spans="1:2">
      <c r="A1078" s="124">
        <v>21.77</v>
      </c>
      <c r="B1078">
        <v>150</v>
      </c>
    </row>
    <row r="1079" spans="1:2">
      <c r="A1079" s="124">
        <v>21.78</v>
      </c>
      <c r="B1079">
        <v>150</v>
      </c>
    </row>
    <row r="1080" spans="1:2">
      <c r="A1080" s="124">
        <v>21.79</v>
      </c>
      <c r="B1080">
        <v>149</v>
      </c>
    </row>
    <row r="1081" spans="1:2">
      <c r="A1081" s="124">
        <v>21.8</v>
      </c>
      <c r="B1081">
        <v>149</v>
      </c>
    </row>
    <row r="1082" spans="1:2">
      <c r="A1082" s="124">
        <v>21.81</v>
      </c>
      <c r="B1082">
        <v>148</v>
      </c>
    </row>
    <row r="1083" spans="1:2">
      <c r="A1083" s="124">
        <v>21.82</v>
      </c>
      <c r="B1083">
        <v>148</v>
      </c>
    </row>
    <row r="1084" spans="1:2">
      <c r="A1084" s="124">
        <v>21.830000000000002</v>
      </c>
      <c r="B1084">
        <v>147</v>
      </c>
    </row>
    <row r="1085" spans="1:2">
      <c r="A1085" s="124">
        <v>21.84</v>
      </c>
      <c r="B1085">
        <v>146</v>
      </c>
    </row>
    <row r="1086" spans="1:2">
      <c r="A1086" s="124">
        <v>21.85</v>
      </c>
      <c r="B1086">
        <v>146</v>
      </c>
    </row>
    <row r="1087" spans="1:2">
      <c r="A1087" s="124">
        <v>21.86</v>
      </c>
      <c r="B1087">
        <v>145</v>
      </c>
    </row>
    <row r="1088" spans="1:2">
      <c r="A1088" s="124">
        <v>21.87</v>
      </c>
      <c r="B1088">
        <v>145</v>
      </c>
    </row>
    <row r="1089" spans="1:2">
      <c r="A1089" s="124">
        <v>21.88</v>
      </c>
      <c r="B1089">
        <v>144</v>
      </c>
    </row>
    <row r="1090" spans="1:2">
      <c r="A1090" s="124">
        <v>21.89</v>
      </c>
      <c r="B1090">
        <v>144</v>
      </c>
    </row>
    <row r="1091" spans="1:2">
      <c r="A1091" s="124">
        <v>21.900000000000002</v>
      </c>
      <c r="B1091">
        <v>143</v>
      </c>
    </row>
    <row r="1092" spans="1:2">
      <c r="A1092" s="124">
        <v>21.91</v>
      </c>
      <c r="B1092">
        <v>143</v>
      </c>
    </row>
    <row r="1093" spans="1:2">
      <c r="A1093" s="124">
        <v>21.92</v>
      </c>
      <c r="B1093">
        <v>142</v>
      </c>
    </row>
    <row r="1094" spans="1:2">
      <c r="A1094" s="124">
        <v>21.93</v>
      </c>
      <c r="B1094">
        <v>142</v>
      </c>
    </row>
    <row r="1095" spans="1:2">
      <c r="A1095" s="124">
        <v>21.94</v>
      </c>
      <c r="B1095">
        <v>141</v>
      </c>
    </row>
    <row r="1096" spans="1:2">
      <c r="A1096" s="124">
        <v>21.95</v>
      </c>
      <c r="B1096">
        <v>141</v>
      </c>
    </row>
    <row r="1097" spans="1:2">
      <c r="A1097" s="124">
        <v>21.96</v>
      </c>
      <c r="B1097">
        <v>140</v>
      </c>
    </row>
    <row r="1098" spans="1:2">
      <c r="A1098" s="124">
        <v>21.97</v>
      </c>
      <c r="B1098">
        <v>140</v>
      </c>
    </row>
    <row r="1099" spans="1:2">
      <c r="A1099" s="124">
        <v>21.98</v>
      </c>
      <c r="B1099">
        <v>139</v>
      </c>
    </row>
    <row r="1100" spans="1:2">
      <c r="A1100" s="124">
        <v>21.990000000000002</v>
      </c>
      <c r="B1100">
        <v>139</v>
      </c>
    </row>
    <row r="1101" spans="1:2">
      <c r="A1101" s="124">
        <v>22</v>
      </c>
      <c r="B1101">
        <v>138</v>
      </c>
    </row>
    <row r="1102" spans="1:2">
      <c r="A1102" s="124">
        <v>22.01</v>
      </c>
      <c r="B1102">
        <v>138</v>
      </c>
    </row>
    <row r="1103" spans="1:2">
      <c r="A1103" s="124">
        <v>22.02</v>
      </c>
      <c r="B1103">
        <v>137</v>
      </c>
    </row>
    <row r="1104" spans="1:2">
      <c r="A1104" s="124">
        <v>22.03</v>
      </c>
      <c r="B1104">
        <v>137</v>
      </c>
    </row>
    <row r="1105" spans="1:2">
      <c r="A1105" s="124">
        <v>22.04</v>
      </c>
      <c r="B1105">
        <v>136</v>
      </c>
    </row>
    <row r="1106" spans="1:2">
      <c r="A1106" s="124">
        <v>22.05</v>
      </c>
      <c r="B1106">
        <v>136</v>
      </c>
    </row>
    <row r="1107" spans="1:2">
      <c r="A1107" s="124">
        <v>22.06</v>
      </c>
      <c r="B1107">
        <v>135</v>
      </c>
    </row>
    <row r="1108" spans="1:2">
      <c r="A1108" s="124">
        <v>22.07</v>
      </c>
      <c r="B1108">
        <v>135</v>
      </c>
    </row>
    <row r="1109" spans="1:2">
      <c r="A1109" s="124">
        <v>22.080000000000002</v>
      </c>
      <c r="B1109">
        <v>134</v>
      </c>
    </row>
    <row r="1110" spans="1:2">
      <c r="A1110" s="124">
        <v>22.09</v>
      </c>
      <c r="B1110">
        <v>134</v>
      </c>
    </row>
    <row r="1111" spans="1:2">
      <c r="A1111" s="124">
        <v>22.1</v>
      </c>
      <c r="B1111">
        <v>133</v>
      </c>
    </row>
    <row r="1112" spans="1:2">
      <c r="A1112" s="124">
        <v>22.11</v>
      </c>
      <c r="B1112">
        <v>133</v>
      </c>
    </row>
    <row r="1113" spans="1:2">
      <c r="A1113" s="124">
        <v>22.12</v>
      </c>
      <c r="B1113">
        <v>132</v>
      </c>
    </row>
    <row r="1114" spans="1:2">
      <c r="A1114" s="124">
        <v>22.13</v>
      </c>
      <c r="B1114">
        <v>132</v>
      </c>
    </row>
    <row r="1115" spans="1:2">
      <c r="A1115" s="124">
        <v>22.14</v>
      </c>
      <c r="B1115">
        <v>131</v>
      </c>
    </row>
    <row r="1116" spans="1:2">
      <c r="A1116" s="124">
        <v>22.150000000000002</v>
      </c>
      <c r="B1116">
        <v>131</v>
      </c>
    </row>
    <row r="1117" spans="1:2">
      <c r="A1117" s="124">
        <v>22.16</v>
      </c>
      <c r="B1117">
        <v>130</v>
      </c>
    </row>
    <row r="1118" spans="1:2">
      <c r="A1118" s="124">
        <v>22.17</v>
      </c>
      <c r="B1118">
        <v>130</v>
      </c>
    </row>
    <row r="1119" spans="1:2">
      <c r="A1119" s="124">
        <v>22.18</v>
      </c>
      <c r="B1119">
        <v>129</v>
      </c>
    </row>
    <row r="1120" spans="1:2">
      <c r="A1120" s="124">
        <v>22.19</v>
      </c>
      <c r="B1120">
        <v>129</v>
      </c>
    </row>
    <row r="1121" spans="1:2">
      <c r="A1121" s="124">
        <v>22.2</v>
      </c>
      <c r="B1121">
        <v>128</v>
      </c>
    </row>
    <row r="1122" spans="1:2">
      <c r="A1122" s="124">
        <v>22.21</v>
      </c>
      <c r="B1122">
        <v>128</v>
      </c>
    </row>
    <row r="1123" spans="1:2">
      <c r="A1123" s="124">
        <v>22.22</v>
      </c>
      <c r="B1123">
        <v>127</v>
      </c>
    </row>
    <row r="1124" spans="1:2">
      <c r="A1124" s="124">
        <v>22.23</v>
      </c>
      <c r="B1124">
        <v>127</v>
      </c>
    </row>
    <row r="1125" spans="1:2">
      <c r="A1125" s="124">
        <v>22.240000000000002</v>
      </c>
      <c r="B1125">
        <v>126</v>
      </c>
    </row>
    <row r="1126" spans="1:2">
      <c r="A1126" s="124">
        <v>22.25</v>
      </c>
      <c r="B1126">
        <v>126</v>
      </c>
    </row>
    <row r="1127" spans="1:2">
      <c r="A1127" s="124">
        <v>22.26</v>
      </c>
      <c r="B1127">
        <v>125</v>
      </c>
    </row>
    <row r="1128" spans="1:2">
      <c r="A1128" s="124">
        <v>22.27</v>
      </c>
      <c r="B1128">
        <v>125</v>
      </c>
    </row>
    <row r="1129" spans="1:2">
      <c r="A1129" s="124">
        <v>22.28</v>
      </c>
      <c r="B1129">
        <v>124</v>
      </c>
    </row>
    <row r="1130" spans="1:2">
      <c r="A1130" s="124">
        <v>22.29</v>
      </c>
      <c r="B1130">
        <v>124</v>
      </c>
    </row>
    <row r="1131" spans="1:2">
      <c r="A1131" s="124">
        <v>22.3</v>
      </c>
      <c r="B1131">
        <v>123</v>
      </c>
    </row>
    <row r="1132" spans="1:2">
      <c r="A1132" s="124">
        <v>22.31</v>
      </c>
      <c r="B1132">
        <v>123</v>
      </c>
    </row>
    <row r="1133" spans="1:2">
      <c r="A1133" s="124">
        <v>22.32</v>
      </c>
      <c r="B1133">
        <v>122</v>
      </c>
    </row>
    <row r="1134" spans="1:2">
      <c r="A1134" s="124">
        <v>22.330000000000002</v>
      </c>
      <c r="B1134">
        <v>122</v>
      </c>
    </row>
    <row r="1135" spans="1:2">
      <c r="A1135" s="124">
        <v>22.34</v>
      </c>
      <c r="B1135">
        <v>121</v>
      </c>
    </row>
    <row r="1136" spans="1:2">
      <c r="A1136" s="124">
        <v>22.35</v>
      </c>
      <c r="B1136">
        <v>121</v>
      </c>
    </row>
    <row r="1137" spans="1:2">
      <c r="A1137" s="124">
        <v>22.36</v>
      </c>
      <c r="B1137">
        <v>120</v>
      </c>
    </row>
    <row r="1138" spans="1:2">
      <c r="A1138" s="124">
        <v>22.37</v>
      </c>
      <c r="B1138">
        <v>120</v>
      </c>
    </row>
    <row r="1139" spans="1:2">
      <c r="A1139" s="124">
        <v>22.38</v>
      </c>
      <c r="B1139">
        <v>119</v>
      </c>
    </row>
    <row r="1140" spans="1:2">
      <c r="A1140" s="124">
        <v>22.39</v>
      </c>
      <c r="B1140">
        <v>119</v>
      </c>
    </row>
    <row r="1141" spans="1:2">
      <c r="A1141" s="124">
        <v>22.400000000000002</v>
      </c>
      <c r="B1141">
        <v>119</v>
      </c>
    </row>
    <row r="1142" spans="1:2">
      <c r="A1142" s="124">
        <v>22.41</v>
      </c>
      <c r="B1142">
        <v>118</v>
      </c>
    </row>
    <row r="1143" spans="1:2">
      <c r="A1143" s="124">
        <v>22.42</v>
      </c>
      <c r="B1143">
        <v>118</v>
      </c>
    </row>
    <row r="1144" spans="1:2">
      <c r="A1144" s="124">
        <v>22.43</v>
      </c>
      <c r="B1144">
        <v>117</v>
      </c>
    </row>
    <row r="1145" spans="1:2">
      <c r="A1145" s="124">
        <v>22.44</v>
      </c>
      <c r="B1145">
        <v>117</v>
      </c>
    </row>
    <row r="1146" spans="1:2">
      <c r="A1146" s="124">
        <v>22.45</v>
      </c>
      <c r="B1146">
        <v>116</v>
      </c>
    </row>
    <row r="1147" spans="1:2">
      <c r="A1147" s="124">
        <v>22.46</v>
      </c>
      <c r="B1147">
        <v>116</v>
      </c>
    </row>
    <row r="1148" spans="1:2">
      <c r="A1148" s="124">
        <v>22.47</v>
      </c>
      <c r="B1148">
        <v>115</v>
      </c>
    </row>
    <row r="1149" spans="1:2">
      <c r="A1149" s="124">
        <v>22.48</v>
      </c>
      <c r="B1149">
        <v>115</v>
      </c>
    </row>
    <row r="1150" spans="1:2">
      <c r="A1150" s="124">
        <v>22.490000000000002</v>
      </c>
      <c r="B1150">
        <v>114</v>
      </c>
    </row>
    <row r="1151" spans="1:2">
      <c r="A1151" s="124">
        <v>22.5</v>
      </c>
      <c r="B1151">
        <v>114</v>
      </c>
    </row>
    <row r="1152" spans="1:2">
      <c r="A1152" s="124">
        <v>22.51</v>
      </c>
      <c r="B1152">
        <v>113</v>
      </c>
    </row>
    <row r="1153" spans="1:2">
      <c r="A1153" s="124">
        <v>22.52</v>
      </c>
      <c r="B1153">
        <v>113</v>
      </c>
    </row>
    <row r="1154" spans="1:2">
      <c r="A1154" s="124">
        <v>22.53</v>
      </c>
      <c r="B1154">
        <v>112</v>
      </c>
    </row>
    <row r="1155" spans="1:2">
      <c r="A1155" s="124">
        <v>22.54</v>
      </c>
      <c r="B1155">
        <v>112</v>
      </c>
    </row>
    <row r="1156" spans="1:2">
      <c r="A1156" s="124">
        <v>22.55</v>
      </c>
      <c r="B1156">
        <v>112</v>
      </c>
    </row>
    <row r="1157" spans="1:2">
      <c r="A1157" s="124">
        <v>22.56</v>
      </c>
      <c r="B1157">
        <v>111</v>
      </c>
    </row>
    <row r="1158" spans="1:2">
      <c r="A1158" s="124">
        <v>22.57</v>
      </c>
      <c r="B1158">
        <v>111</v>
      </c>
    </row>
    <row r="1159" spans="1:2">
      <c r="A1159" s="124">
        <v>22.580000000000002</v>
      </c>
      <c r="B1159">
        <v>110</v>
      </c>
    </row>
    <row r="1160" spans="1:2">
      <c r="A1160" s="124">
        <v>22.59</v>
      </c>
      <c r="B1160">
        <v>110</v>
      </c>
    </row>
    <row r="1161" spans="1:2">
      <c r="A1161" s="124">
        <v>22.6</v>
      </c>
      <c r="B1161">
        <v>109</v>
      </c>
    </row>
    <row r="1162" spans="1:2">
      <c r="A1162" s="124">
        <v>22.61</v>
      </c>
      <c r="B1162">
        <v>109</v>
      </c>
    </row>
    <row r="1163" spans="1:2">
      <c r="A1163" s="124">
        <v>22.62</v>
      </c>
      <c r="B1163">
        <v>108</v>
      </c>
    </row>
    <row r="1164" spans="1:2">
      <c r="A1164" s="124">
        <v>22.63</v>
      </c>
      <c r="B1164">
        <v>108</v>
      </c>
    </row>
    <row r="1165" spans="1:2">
      <c r="A1165" s="124">
        <v>22.64</v>
      </c>
      <c r="B1165">
        <v>107</v>
      </c>
    </row>
    <row r="1166" spans="1:2">
      <c r="A1166" s="124">
        <v>22.650000000000002</v>
      </c>
      <c r="B1166">
        <v>107</v>
      </c>
    </row>
    <row r="1167" spans="1:2">
      <c r="A1167" s="124">
        <v>22.66</v>
      </c>
      <c r="B1167">
        <v>106</v>
      </c>
    </row>
    <row r="1168" spans="1:2">
      <c r="A1168" s="124">
        <v>22.67</v>
      </c>
      <c r="B1168">
        <v>106</v>
      </c>
    </row>
    <row r="1169" spans="1:2">
      <c r="A1169" s="124">
        <v>22.68</v>
      </c>
      <c r="B1169">
        <v>106</v>
      </c>
    </row>
    <row r="1170" spans="1:2">
      <c r="A1170" s="124">
        <v>22.69</v>
      </c>
      <c r="B1170">
        <v>105</v>
      </c>
    </row>
    <row r="1171" spans="1:2">
      <c r="A1171" s="124">
        <v>22.7</v>
      </c>
      <c r="B1171">
        <v>105</v>
      </c>
    </row>
    <row r="1172" spans="1:2">
      <c r="A1172" s="124">
        <v>22.71</v>
      </c>
      <c r="B1172">
        <v>104</v>
      </c>
    </row>
    <row r="1173" spans="1:2">
      <c r="A1173" s="124">
        <v>22.72</v>
      </c>
      <c r="B1173">
        <v>104</v>
      </c>
    </row>
    <row r="1174" spans="1:2">
      <c r="A1174" s="124">
        <v>22.73</v>
      </c>
      <c r="B1174">
        <v>103</v>
      </c>
    </row>
    <row r="1175" spans="1:2">
      <c r="A1175" s="124">
        <v>22.740000000000002</v>
      </c>
      <c r="B1175">
        <v>103</v>
      </c>
    </row>
    <row r="1176" spans="1:2">
      <c r="A1176" s="124">
        <v>22.75</v>
      </c>
      <c r="B1176">
        <v>102</v>
      </c>
    </row>
    <row r="1177" spans="1:2">
      <c r="A1177" s="124">
        <v>22.76</v>
      </c>
      <c r="B1177">
        <v>102</v>
      </c>
    </row>
    <row r="1178" spans="1:2">
      <c r="A1178" s="124">
        <v>22.77</v>
      </c>
      <c r="B1178">
        <v>102</v>
      </c>
    </row>
    <row r="1179" spans="1:2">
      <c r="A1179" s="124">
        <v>22.78</v>
      </c>
      <c r="B1179">
        <v>101</v>
      </c>
    </row>
    <row r="1180" spans="1:2">
      <c r="A1180" s="124">
        <v>22.79</v>
      </c>
      <c r="B1180">
        <v>101</v>
      </c>
    </row>
    <row r="1181" spans="1:2">
      <c r="A1181" s="124">
        <v>22.8</v>
      </c>
      <c r="B1181">
        <v>100</v>
      </c>
    </row>
    <row r="1182" spans="1:2">
      <c r="A1182" s="124">
        <v>22.81</v>
      </c>
      <c r="B1182">
        <v>100</v>
      </c>
    </row>
    <row r="1183" spans="1:2">
      <c r="A1183" s="124">
        <v>22.82</v>
      </c>
      <c r="B1183">
        <v>99</v>
      </c>
    </row>
    <row r="1184" spans="1:2">
      <c r="A1184" s="124">
        <v>22.830000000000002</v>
      </c>
      <c r="B1184">
        <v>99</v>
      </c>
    </row>
    <row r="1185" spans="1:2">
      <c r="A1185" s="124">
        <v>22.84</v>
      </c>
      <c r="B1185">
        <v>98</v>
      </c>
    </row>
    <row r="1186" spans="1:2">
      <c r="A1186" s="124">
        <v>22.85</v>
      </c>
      <c r="B1186">
        <v>98</v>
      </c>
    </row>
    <row r="1187" spans="1:2">
      <c r="A1187" s="124">
        <v>22.86</v>
      </c>
      <c r="B1187">
        <v>98</v>
      </c>
    </row>
    <row r="1188" spans="1:2">
      <c r="A1188" s="124">
        <v>22.87</v>
      </c>
      <c r="B1188">
        <v>97</v>
      </c>
    </row>
    <row r="1189" spans="1:2">
      <c r="A1189" s="124">
        <v>22.88</v>
      </c>
      <c r="B1189">
        <v>97</v>
      </c>
    </row>
    <row r="1190" spans="1:2">
      <c r="A1190" s="124">
        <v>22.89</v>
      </c>
      <c r="B1190">
        <v>96</v>
      </c>
    </row>
    <row r="1191" spans="1:2">
      <c r="A1191" s="124">
        <v>22.900000000000002</v>
      </c>
      <c r="B1191">
        <v>96</v>
      </c>
    </row>
    <row r="1192" spans="1:2">
      <c r="A1192" s="124">
        <v>22.91</v>
      </c>
      <c r="B1192">
        <v>95</v>
      </c>
    </row>
    <row r="1193" spans="1:2">
      <c r="A1193" s="124">
        <v>22.92</v>
      </c>
      <c r="B1193">
        <v>95</v>
      </c>
    </row>
    <row r="1194" spans="1:2">
      <c r="A1194" s="124">
        <v>22.93</v>
      </c>
      <c r="B1194">
        <v>95</v>
      </c>
    </row>
    <row r="1195" spans="1:2">
      <c r="A1195" s="124">
        <v>22.94</v>
      </c>
      <c r="B1195">
        <v>94</v>
      </c>
    </row>
    <row r="1196" spans="1:2">
      <c r="A1196" s="124">
        <v>22.95</v>
      </c>
      <c r="B1196">
        <v>94</v>
      </c>
    </row>
    <row r="1197" spans="1:2">
      <c r="A1197" s="124">
        <v>22.96</v>
      </c>
      <c r="B1197">
        <v>93</v>
      </c>
    </row>
    <row r="1198" spans="1:2">
      <c r="A1198" s="124">
        <v>22.97</v>
      </c>
      <c r="B1198">
        <v>93</v>
      </c>
    </row>
    <row r="1199" spans="1:2">
      <c r="A1199" s="124">
        <v>22.98</v>
      </c>
      <c r="B1199">
        <v>92</v>
      </c>
    </row>
    <row r="1200" spans="1:2">
      <c r="A1200" s="124">
        <v>22.990000000000002</v>
      </c>
      <c r="B1200">
        <v>92</v>
      </c>
    </row>
    <row r="1201" spans="1:2">
      <c r="A1201" s="124">
        <v>23</v>
      </c>
      <c r="B1201">
        <v>92</v>
      </c>
    </row>
    <row r="1202" spans="1:2">
      <c r="A1202" s="124">
        <v>23.01</v>
      </c>
      <c r="B1202">
        <v>91</v>
      </c>
    </row>
    <row r="1203" spans="1:2">
      <c r="A1203" s="124">
        <v>23.02</v>
      </c>
      <c r="B1203">
        <v>91</v>
      </c>
    </row>
    <row r="1204" spans="1:2">
      <c r="A1204" s="124">
        <v>23.03</v>
      </c>
      <c r="B1204">
        <v>90</v>
      </c>
    </row>
    <row r="1205" spans="1:2">
      <c r="A1205" s="124">
        <v>23.04</v>
      </c>
      <c r="B1205">
        <v>90</v>
      </c>
    </row>
    <row r="1206" spans="1:2">
      <c r="A1206" s="124">
        <v>23.05</v>
      </c>
      <c r="B1206">
        <v>90</v>
      </c>
    </row>
    <row r="1207" spans="1:2">
      <c r="A1207" s="124">
        <v>23.06</v>
      </c>
      <c r="B1207">
        <v>89</v>
      </c>
    </row>
    <row r="1208" spans="1:2">
      <c r="A1208" s="124">
        <v>23.07</v>
      </c>
      <c r="B1208">
        <v>89</v>
      </c>
    </row>
    <row r="1209" spans="1:2">
      <c r="A1209" s="124">
        <v>23.080000000000002</v>
      </c>
      <c r="B1209">
        <v>88</v>
      </c>
    </row>
    <row r="1210" spans="1:2">
      <c r="A1210" s="124">
        <v>23.09</v>
      </c>
      <c r="B1210">
        <v>88</v>
      </c>
    </row>
    <row r="1211" spans="1:2">
      <c r="A1211" s="124">
        <v>23.1</v>
      </c>
      <c r="B1211">
        <v>87</v>
      </c>
    </row>
    <row r="1212" spans="1:2">
      <c r="A1212" s="124">
        <v>23.11</v>
      </c>
      <c r="B1212">
        <v>87</v>
      </c>
    </row>
    <row r="1213" spans="1:2">
      <c r="A1213" s="124">
        <v>23.12</v>
      </c>
      <c r="B1213">
        <v>87</v>
      </c>
    </row>
    <row r="1214" spans="1:2">
      <c r="A1214" s="124">
        <v>23.13</v>
      </c>
      <c r="B1214">
        <v>86</v>
      </c>
    </row>
    <row r="1215" spans="1:2">
      <c r="A1215" s="124">
        <v>23.14</v>
      </c>
      <c r="B1215">
        <v>86</v>
      </c>
    </row>
    <row r="1216" spans="1:2">
      <c r="A1216" s="124">
        <v>23.150000000000002</v>
      </c>
      <c r="B1216">
        <v>85</v>
      </c>
    </row>
    <row r="1217" spans="1:2">
      <c r="A1217" s="124">
        <v>23.16</v>
      </c>
      <c r="B1217">
        <v>85</v>
      </c>
    </row>
    <row r="1218" spans="1:2">
      <c r="A1218" s="124">
        <v>23.17</v>
      </c>
      <c r="B1218">
        <v>85</v>
      </c>
    </row>
    <row r="1219" spans="1:2">
      <c r="A1219" s="124">
        <v>23.18</v>
      </c>
      <c r="B1219">
        <v>84</v>
      </c>
    </row>
    <row r="1220" spans="1:2">
      <c r="A1220" s="124">
        <v>23.19</v>
      </c>
      <c r="B1220">
        <v>84</v>
      </c>
    </row>
    <row r="1221" spans="1:2">
      <c r="A1221" s="124">
        <v>23.2</v>
      </c>
      <c r="B1221">
        <v>83</v>
      </c>
    </row>
    <row r="1222" spans="1:2">
      <c r="A1222" s="124">
        <v>23.21</v>
      </c>
      <c r="B1222">
        <v>83</v>
      </c>
    </row>
    <row r="1223" spans="1:2">
      <c r="A1223" s="124">
        <v>23.22</v>
      </c>
      <c r="B1223">
        <v>83</v>
      </c>
    </row>
    <row r="1224" spans="1:2">
      <c r="A1224" s="124">
        <v>23.23</v>
      </c>
      <c r="B1224">
        <v>82</v>
      </c>
    </row>
    <row r="1225" spans="1:2">
      <c r="A1225" s="124">
        <v>23.240000000000002</v>
      </c>
      <c r="B1225">
        <v>82</v>
      </c>
    </row>
    <row r="1226" spans="1:2">
      <c r="A1226" s="124">
        <v>23.25</v>
      </c>
      <c r="B1226">
        <v>81</v>
      </c>
    </row>
    <row r="1227" spans="1:2">
      <c r="A1227" s="124">
        <v>23.26</v>
      </c>
      <c r="B1227">
        <v>81</v>
      </c>
    </row>
    <row r="1228" spans="1:2">
      <c r="A1228" s="124">
        <v>23.27</v>
      </c>
      <c r="B1228">
        <v>81</v>
      </c>
    </row>
    <row r="1229" spans="1:2">
      <c r="A1229" s="124">
        <v>23.28</v>
      </c>
      <c r="B1229">
        <v>80</v>
      </c>
    </row>
    <row r="1230" spans="1:2">
      <c r="A1230" s="124">
        <v>23.29</v>
      </c>
      <c r="B1230">
        <v>80</v>
      </c>
    </row>
    <row r="1231" spans="1:2">
      <c r="A1231" s="124">
        <v>23.3</v>
      </c>
      <c r="B1231">
        <v>79</v>
      </c>
    </row>
    <row r="1232" spans="1:2">
      <c r="A1232" s="124">
        <v>23.31</v>
      </c>
      <c r="B1232">
        <v>79</v>
      </c>
    </row>
    <row r="1233" spans="1:2">
      <c r="A1233" s="124">
        <v>23.32</v>
      </c>
      <c r="B1233">
        <v>79</v>
      </c>
    </row>
    <row r="1234" spans="1:2">
      <c r="A1234" s="124">
        <v>23.33</v>
      </c>
      <c r="B1234">
        <v>78</v>
      </c>
    </row>
    <row r="1235" spans="1:2">
      <c r="A1235" s="124">
        <v>23.34</v>
      </c>
      <c r="B1235">
        <v>78</v>
      </c>
    </row>
    <row r="1236" spans="1:2">
      <c r="A1236" s="124">
        <v>23.35</v>
      </c>
      <c r="B1236">
        <v>77</v>
      </c>
    </row>
    <row r="1237" spans="1:2">
      <c r="A1237" s="124">
        <v>23.36</v>
      </c>
      <c r="B1237">
        <v>77</v>
      </c>
    </row>
    <row r="1238" spans="1:2">
      <c r="A1238" s="124">
        <v>23.37</v>
      </c>
      <c r="B1238">
        <v>77</v>
      </c>
    </row>
    <row r="1239" spans="1:2">
      <c r="A1239" s="124">
        <v>23.38</v>
      </c>
      <c r="B1239">
        <v>76</v>
      </c>
    </row>
    <row r="1240" spans="1:2">
      <c r="A1240" s="124">
        <v>23.39</v>
      </c>
      <c r="B1240">
        <v>76</v>
      </c>
    </row>
    <row r="1241" spans="1:2">
      <c r="A1241" s="124">
        <v>23.4</v>
      </c>
      <c r="B1241">
        <v>75</v>
      </c>
    </row>
    <row r="1242" spans="1:2">
      <c r="A1242" s="124">
        <v>23.41</v>
      </c>
      <c r="B1242">
        <v>75</v>
      </c>
    </row>
    <row r="1243" spans="1:2">
      <c r="A1243" s="124">
        <v>23.42</v>
      </c>
      <c r="B1243">
        <v>75</v>
      </c>
    </row>
    <row r="1244" spans="1:2">
      <c r="A1244" s="124">
        <v>23.43</v>
      </c>
      <c r="B1244">
        <v>74</v>
      </c>
    </row>
    <row r="1245" spans="1:2">
      <c r="A1245" s="124">
        <v>23.44</v>
      </c>
      <c r="B1245">
        <v>74</v>
      </c>
    </row>
    <row r="1246" spans="1:2">
      <c r="A1246" s="124">
        <v>23.45</v>
      </c>
      <c r="B1246">
        <v>73</v>
      </c>
    </row>
    <row r="1247" spans="1:2">
      <c r="A1247" s="124">
        <v>23.46</v>
      </c>
      <c r="B1247">
        <v>73</v>
      </c>
    </row>
    <row r="1248" spans="1:2">
      <c r="A1248" s="124">
        <v>23.47</v>
      </c>
      <c r="B1248">
        <v>73</v>
      </c>
    </row>
    <row r="1249" spans="1:2">
      <c r="A1249" s="124">
        <v>23.48</v>
      </c>
      <c r="B1249">
        <v>72</v>
      </c>
    </row>
    <row r="1250" spans="1:2">
      <c r="A1250" s="124">
        <v>23.49</v>
      </c>
      <c r="B1250">
        <v>72</v>
      </c>
    </row>
    <row r="1251" spans="1:2">
      <c r="A1251" s="124">
        <v>23.5</v>
      </c>
      <c r="B1251">
        <v>72</v>
      </c>
    </row>
    <row r="1252" spans="1:2">
      <c r="A1252" s="124">
        <v>23.51</v>
      </c>
      <c r="B1252">
        <v>71</v>
      </c>
    </row>
    <row r="1253" spans="1:2">
      <c r="A1253" s="124">
        <v>23.52</v>
      </c>
      <c r="B1253">
        <v>71</v>
      </c>
    </row>
    <row r="1254" spans="1:2">
      <c r="A1254" s="124">
        <v>23.53</v>
      </c>
      <c r="B1254">
        <v>70</v>
      </c>
    </row>
    <row r="1255" spans="1:2">
      <c r="A1255" s="124">
        <v>23.54</v>
      </c>
      <c r="B1255">
        <v>70</v>
      </c>
    </row>
    <row r="1256" spans="1:2">
      <c r="A1256" s="124">
        <v>23.55</v>
      </c>
      <c r="B1256">
        <v>70</v>
      </c>
    </row>
    <row r="1257" spans="1:2">
      <c r="A1257" s="124">
        <v>23.56</v>
      </c>
      <c r="B1257">
        <v>69</v>
      </c>
    </row>
    <row r="1258" spans="1:2">
      <c r="A1258" s="124">
        <v>23.57</v>
      </c>
      <c r="B1258">
        <v>69</v>
      </c>
    </row>
    <row r="1259" spans="1:2">
      <c r="A1259" s="124">
        <v>23.58</v>
      </c>
      <c r="B1259">
        <v>69</v>
      </c>
    </row>
    <row r="1260" spans="1:2">
      <c r="A1260" s="124">
        <v>23.59</v>
      </c>
      <c r="B1260">
        <v>68</v>
      </c>
    </row>
    <row r="1261" spans="1:2">
      <c r="A1261" s="124">
        <v>23.6</v>
      </c>
      <c r="B1261">
        <v>68</v>
      </c>
    </row>
    <row r="1262" spans="1:2">
      <c r="A1262" s="124">
        <v>23.61</v>
      </c>
      <c r="B1262">
        <v>67</v>
      </c>
    </row>
    <row r="1263" spans="1:2">
      <c r="A1263" s="124">
        <v>23.62</v>
      </c>
      <c r="B1263">
        <v>67</v>
      </c>
    </row>
    <row r="1264" spans="1:2">
      <c r="A1264" s="124">
        <v>23.63</v>
      </c>
      <c r="B1264">
        <v>67</v>
      </c>
    </row>
    <row r="1265" spans="1:2">
      <c r="A1265" s="124">
        <v>23.64</v>
      </c>
      <c r="B1265">
        <v>66</v>
      </c>
    </row>
    <row r="1266" spans="1:2">
      <c r="A1266" s="124">
        <v>23.65</v>
      </c>
      <c r="B1266">
        <v>66</v>
      </c>
    </row>
    <row r="1267" spans="1:2">
      <c r="A1267" s="124">
        <v>23.66</v>
      </c>
      <c r="B1267">
        <v>66</v>
      </c>
    </row>
    <row r="1268" spans="1:2">
      <c r="A1268" s="124">
        <v>23.67</v>
      </c>
      <c r="B1268">
        <v>65</v>
      </c>
    </row>
    <row r="1269" spans="1:2">
      <c r="A1269" s="124">
        <v>23.68</v>
      </c>
      <c r="B1269">
        <v>65</v>
      </c>
    </row>
    <row r="1270" spans="1:2">
      <c r="A1270" s="124">
        <v>23.69</v>
      </c>
      <c r="B1270">
        <v>65</v>
      </c>
    </row>
    <row r="1271" spans="1:2">
      <c r="A1271" s="124">
        <v>23.7</v>
      </c>
      <c r="B1271">
        <v>64</v>
      </c>
    </row>
    <row r="1272" spans="1:2">
      <c r="A1272" s="124">
        <v>23.71</v>
      </c>
      <c r="B1272">
        <v>64</v>
      </c>
    </row>
    <row r="1273" spans="1:2">
      <c r="A1273" s="124">
        <v>23.72</v>
      </c>
      <c r="B1273">
        <v>64</v>
      </c>
    </row>
    <row r="1274" spans="1:2">
      <c r="A1274" s="124">
        <v>23.73</v>
      </c>
      <c r="B1274">
        <v>63</v>
      </c>
    </row>
    <row r="1275" spans="1:2">
      <c r="A1275" s="124">
        <v>23.74</v>
      </c>
      <c r="B1275">
        <v>63</v>
      </c>
    </row>
    <row r="1276" spans="1:2">
      <c r="A1276" s="124">
        <v>23.75</v>
      </c>
      <c r="B1276">
        <v>62</v>
      </c>
    </row>
    <row r="1277" spans="1:2">
      <c r="A1277" s="124">
        <v>23.76</v>
      </c>
      <c r="B1277">
        <v>62</v>
      </c>
    </row>
    <row r="1278" spans="1:2">
      <c r="A1278" s="124">
        <v>23.77</v>
      </c>
      <c r="B1278">
        <v>62</v>
      </c>
    </row>
    <row r="1279" spans="1:2">
      <c r="A1279" s="124">
        <v>23.78</v>
      </c>
      <c r="B1279">
        <v>61</v>
      </c>
    </row>
    <row r="1280" spans="1:2">
      <c r="A1280" s="124">
        <v>23.79</v>
      </c>
      <c r="B1280">
        <v>61</v>
      </c>
    </row>
    <row r="1281" spans="1:2">
      <c r="A1281" s="124">
        <v>23.8</v>
      </c>
      <c r="B1281">
        <v>61</v>
      </c>
    </row>
    <row r="1282" spans="1:2">
      <c r="A1282" s="124">
        <v>23.81</v>
      </c>
      <c r="B1282">
        <v>60</v>
      </c>
    </row>
    <row r="1283" spans="1:2">
      <c r="A1283" s="124">
        <v>23.82</v>
      </c>
      <c r="B1283">
        <v>60</v>
      </c>
    </row>
    <row r="1284" spans="1:2">
      <c r="A1284" s="124">
        <v>23.83</v>
      </c>
      <c r="B1284">
        <v>60</v>
      </c>
    </row>
    <row r="1285" spans="1:2">
      <c r="A1285" s="124">
        <v>23.84</v>
      </c>
      <c r="B1285">
        <v>59</v>
      </c>
    </row>
    <row r="1286" spans="1:2">
      <c r="A1286" s="124">
        <v>23.85</v>
      </c>
      <c r="B1286">
        <v>59</v>
      </c>
    </row>
    <row r="1287" spans="1:2">
      <c r="A1287" s="124">
        <v>23.86</v>
      </c>
      <c r="B1287">
        <v>59</v>
      </c>
    </row>
    <row r="1288" spans="1:2">
      <c r="A1288" s="124">
        <v>23.87</v>
      </c>
      <c r="B1288">
        <v>58</v>
      </c>
    </row>
    <row r="1289" spans="1:2">
      <c r="A1289" s="124">
        <v>23.88</v>
      </c>
      <c r="B1289">
        <v>58</v>
      </c>
    </row>
    <row r="1290" spans="1:2">
      <c r="A1290" s="124">
        <v>23.89</v>
      </c>
      <c r="B1290">
        <v>58</v>
      </c>
    </row>
    <row r="1291" spans="1:2">
      <c r="A1291" s="124">
        <v>23.9</v>
      </c>
      <c r="B1291">
        <v>57</v>
      </c>
    </row>
    <row r="1292" spans="1:2">
      <c r="A1292" s="124">
        <v>23.91</v>
      </c>
      <c r="B1292">
        <v>57</v>
      </c>
    </row>
    <row r="1293" spans="1:2">
      <c r="A1293" s="124">
        <v>23.92</v>
      </c>
      <c r="B1293">
        <v>57</v>
      </c>
    </row>
    <row r="1294" spans="1:2">
      <c r="A1294" s="124">
        <v>23.93</v>
      </c>
      <c r="B1294">
        <v>56</v>
      </c>
    </row>
    <row r="1295" spans="1:2">
      <c r="A1295" s="124">
        <v>23.94</v>
      </c>
      <c r="B1295">
        <v>56</v>
      </c>
    </row>
    <row r="1296" spans="1:2">
      <c r="A1296" s="124">
        <v>23.95</v>
      </c>
      <c r="B1296">
        <v>56</v>
      </c>
    </row>
    <row r="1297" spans="1:2">
      <c r="A1297" s="124">
        <v>23.96</v>
      </c>
      <c r="B1297">
        <v>55</v>
      </c>
    </row>
    <row r="1298" spans="1:2">
      <c r="A1298" s="124">
        <v>23.97</v>
      </c>
      <c r="B1298">
        <v>55</v>
      </c>
    </row>
    <row r="1299" spans="1:2">
      <c r="A1299" s="124">
        <v>23.98</v>
      </c>
      <c r="B1299">
        <v>55</v>
      </c>
    </row>
    <row r="1300" spans="1:2">
      <c r="A1300" s="124">
        <v>23.99</v>
      </c>
      <c r="B1300">
        <v>54</v>
      </c>
    </row>
    <row r="1301" spans="1:2">
      <c r="A1301" s="124">
        <v>24</v>
      </c>
      <c r="B1301">
        <v>54</v>
      </c>
    </row>
    <row r="1302" spans="1:2">
      <c r="A1302" s="124">
        <v>24.01</v>
      </c>
      <c r="B1302">
        <v>54</v>
      </c>
    </row>
    <row r="1303" spans="1:2">
      <c r="A1303" s="124">
        <v>24.02</v>
      </c>
      <c r="B1303">
        <v>53</v>
      </c>
    </row>
    <row r="1304" spans="1:2">
      <c r="A1304" s="124">
        <v>24.03</v>
      </c>
      <c r="B1304">
        <v>53</v>
      </c>
    </row>
    <row r="1305" spans="1:2">
      <c r="A1305" s="124">
        <v>24.04</v>
      </c>
      <c r="B1305">
        <v>53</v>
      </c>
    </row>
    <row r="1306" spans="1:2">
      <c r="A1306" s="124">
        <v>24.05</v>
      </c>
      <c r="B1306">
        <v>52</v>
      </c>
    </row>
    <row r="1307" spans="1:2">
      <c r="A1307" s="124">
        <v>24.06</v>
      </c>
      <c r="B1307">
        <v>52</v>
      </c>
    </row>
    <row r="1308" spans="1:2">
      <c r="A1308" s="124">
        <v>24.07</v>
      </c>
      <c r="B1308">
        <v>52</v>
      </c>
    </row>
    <row r="1309" spans="1:2">
      <c r="A1309" s="124">
        <v>24.08</v>
      </c>
      <c r="B1309">
        <v>51</v>
      </c>
    </row>
    <row r="1310" spans="1:2">
      <c r="A1310" s="124">
        <v>24.09</v>
      </c>
      <c r="B1310">
        <v>51</v>
      </c>
    </row>
    <row r="1311" spans="1:2">
      <c r="A1311" s="124">
        <v>24.1</v>
      </c>
      <c r="B1311">
        <v>51</v>
      </c>
    </row>
    <row r="1312" spans="1:2">
      <c r="A1312" s="124">
        <v>24.11</v>
      </c>
      <c r="B1312">
        <v>50</v>
      </c>
    </row>
    <row r="1313" spans="1:2">
      <c r="A1313" s="124">
        <v>24.12</v>
      </c>
      <c r="B1313">
        <v>50</v>
      </c>
    </row>
    <row r="1314" spans="1:2">
      <c r="A1314" s="124">
        <v>24.13</v>
      </c>
      <c r="B1314">
        <v>50</v>
      </c>
    </row>
    <row r="1315" spans="1:2">
      <c r="A1315" s="124">
        <v>24.14</v>
      </c>
      <c r="B1315">
        <v>49</v>
      </c>
    </row>
    <row r="1316" spans="1:2">
      <c r="A1316" s="124">
        <v>24.15</v>
      </c>
      <c r="B1316">
        <v>49</v>
      </c>
    </row>
    <row r="1317" spans="1:2">
      <c r="A1317" s="124">
        <v>24.16</v>
      </c>
      <c r="B1317">
        <v>49</v>
      </c>
    </row>
    <row r="1318" spans="1:2">
      <c r="A1318" s="124">
        <v>24.17</v>
      </c>
      <c r="B1318">
        <v>48</v>
      </c>
    </row>
    <row r="1319" spans="1:2">
      <c r="A1319" s="124">
        <v>24.18</v>
      </c>
      <c r="B1319">
        <v>48</v>
      </c>
    </row>
    <row r="1320" spans="1:2">
      <c r="A1320" s="124">
        <v>24.19</v>
      </c>
      <c r="B1320">
        <v>48</v>
      </c>
    </row>
    <row r="1321" spans="1:2">
      <c r="A1321" s="124">
        <v>24.2</v>
      </c>
      <c r="B1321">
        <v>47</v>
      </c>
    </row>
    <row r="1322" spans="1:2">
      <c r="A1322" s="124">
        <v>24.21</v>
      </c>
      <c r="B1322">
        <v>47</v>
      </c>
    </row>
    <row r="1323" spans="1:2">
      <c r="A1323" s="124">
        <v>24.22</v>
      </c>
      <c r="B1323">
        <v>47</v>
      </c>
    </row>
    <row r="1324" spans="1:2">
      <c r="A1324" s="124">
        <v>24.23</v>
      </c>
      <c r="B1324">
        <v>46</v>
      </c>
    </row>
    <row r="1325" spans="1:2">
      <c r="A1325" s="124">
        <v>24.24</v>
      </c>
      <c r="B1325">
        <v>46</v>
      </c>
    </row>
    <row r="1326" spans="1:2">
      <c r="A1326" s="124">
        <v>24.25</v>
      </c>
      <c r="B1326">
        <v>46</v>
      </c>
    </row>
    <row r="1327" spans="1:2">
      <c r="A1327" s="124">
        <v>24.26</v>
      </c>
      <c r="B1327">
        <v>46</v>
      </c>
    </row>
    <row r="1328" spans="1:2">
      <c r="A1328" s="124">
        <v>24.27</v>
      </c>
      <c r="B1328">
        <v>45</v>
      </c>
    </row>
    <row r="1329" spans="1:2">
      <c r="A1329" s="124">
        <v>24.28</v>
      </c>
      <c r="B1329">
        <v>45</v>
      </c>
    </row>
    <row r="1330" spans="1:2">
      <c r="A1330" s="124">
        <v>24.29</v>
      </c>
      <c r="B1330">
        <v>45</v>
      </c>
    </row>
    <row r="1331" spans="1:2">
      <c r="A1331" s="124">
        <v>24.3</v>
      </c>
      <c r="B1331">
        <v>44</v>
      </c>
    </row>
    <row r="1332" spans="1:2">
      <c r="A1332" s="124">
        <v>24.31</v>
      </c>
      <c r="B1332">
        <v>44</v>
      </c>
    </row>
    <row r="1333" spans="1:2">
      <c r="A1333" s="124">
        <v>24.32</v>
      </c>
      <c r="B1333">
        <v>44</v>
      </c>
    </row>
    <row r="1334" spans="1:2">
      <c r="A1334" s="124">
        <v>24.33</v>
      </c>
      <c r="B1334">
        <v>43</v>
      </c>
    </row>
    <row r="1335" spans="1:2">
      <c r="A1335" s="124">
        <v>24.34</v>
      </c>
      <c r="B1335">
        <v>43</v>
      </c>
    </row>
    <row r="1336" spans="1:2">
      <c r="A1336" s="124">
        <v>24.35</v>
      </c>
      <c r="B1336">
        <v>43</v>
      </c>
    </row>
    <row r="1337" spans="1:2">
      <c r="A1337" s="124">
        <v>24.36</v>
      </c>
      <c r="B1337">
        <v>42</v>
      </c>
    </row>
    <row r="1338" spans="1:2">
      <c r="A1338" s="124">
        <v>24.37</v>
      </c>
      <c r="B1338">
        <v>42</v>
      </c>
    </row>
    <row r="1339" spans="1:2">
      <c r="A1339" s="124">
        <v>24.38</v>
      </c>
      <c r="B1339">
        <v>42</v>
      </c>
    </row>
    <row r="1340" spans="1:2">
      <c r="A1340" s="124">
        <v>24.39</v>
      </c>
      <c r="B1340">
        <v>42</v>
      </c>
    </row>
    <row r="1341" spans="1:2">
      <c r="A1341" s="124">
        <v>24.4</v>
      </c>
      <c r="B1341">
        <v>41</v>
      </c>
    </row>
    <row r="1342" spans="1:2">
      <c r="A1342" s="124">
        <v>24.41</v>
      </c>
      <c r="B1342">
        <v>41</v>
      </c>
    </row>
    <row r="1343" spans="1:2">
      <c r="A1343" s="124">
        <v>24.42</v>
      </c>
      <c r="B1343">
        <v>41</v>
      </c>
    </row>
    <row r="1344" spans="1:2">
      <c r="A1344" s="124">
        <v>24.43</v>
      </c>
      <c r="B1344">
        <v>40</v>
      </c>
    </row>
    <row r="1345" spans="1:2">
      <c r="A1345" s="124">
        <v>24.44</v>
      </c>
      <c r="B1345">
        <v>40</v>
      </c>
    </row>
    <row r="1346" spans="1:2">
      <c r="A1346" s="124">
        <v>24.45</v>
      </c>
      <c r="B1346">
        <v>40</v>
      </c>
    </row>
    <row r="1347" spans="1:2">
      <c r="A1347" s="124">
        <v>24.46</v>
      </c>
      <c r="B1347">
        <v>40</v>
      </c>
    </row>
    <row r="1348" spans="1:2">
      <c r="A1348" s="124">
        <v>24.47</v>
      </c>
      <c r="B1348">
        <v>39</v>
      </c>
    </row>
    <row r="1349" spans="1:2">
      <c r="A1349" s="124">
        <v>24.48</v>
      </c>
      <c r="B1349">
        <v>39</v>
      </c>
    </row>
    <row r="1350" spans="1:2">
      <c r="A1350" s="124">
        <v>24.49</v>
      </c>
      <c r="B1350">
        <v>39</v>
      </c>
    </row>
    <row r="1351" spans="1:2">
      <c r="A1351" s="124">
        <v>24.5</v>
      </c>
      <c r="B1351">
        <v>38</v>
      </c>
    </row>
    <row r="1352" spans="1:2">
      <c r="A1352" s="124">
        <v>24.51</v>
      </c>
      <c r="B1352">
        <v>38</v>
      </c>
    </row>
    <row r="1353" spans="1:2">
      <c r="A1353" s="124">
        <v>24.52</v>
      </c>
      <c r="B1353">
        <v>38</v>
      </c>
    </row>
    <row r="1354" spans="1:2">
      <c r="A1354" s="124">
        <v>24.53</v>
      </c>
      <c r="B1354">
        <v>38</v>
      </c>
    </row>
    <row r="1355" spans="1:2">
      <c r="A1355" s="124">
        <v>24.54</v>
      </c>
      <c r="B1355">
        <v>37</v>
      </c>
    </row>
    <row r="1356" spans="1:2">
      <c r="A1356" s="124">
        <v>24.55</v>
      </c>
      <c r="B1356">
        <v>37</v>
      </c>
    </row>
    <row r="1357" spans="1:2">
      <c r="A1357" s="124">
        <v>24.56</v>
      </c>
      <c r="B1357">
        <v>37</v>
      </c>
    </row>
    <row r="1358" spans="1:2">
      <c r="A1358" s="124">
        <v>24.57</v>
      </c>
      <c r="B1358">
        <v>36</v>
      </c>
    </row>
    <row r="1359" spans="1:2">
      <c r="A1359" s="124">
        <v>24.58</v>
      </c>
      <c r="B1359">
        <v>36</v>
      </c>
    </row>
    <row r="1360" spans="1:2">
      <c r="A1360" s="124">
        <v>24.59</v>
      </c>
      <c r="B1360">
        <v>36</v>
      </c>
    </row>
    <row r="1361" spans="1:2">
      <c r="A1361" s="124">
        <v>24.6</v>
      </c>
      <c r="B1361">
        <v>36</v>
      </c>
    </row>
    <row r="1362" spans="1:2">
      <c r="A1362" s="124">
        <v>24.61</v>
      </c>
      <c r="B1362">
        <v>35</v>
      </c>
    </row>
    <row r="1363" spans="1:2">
      <c r="A1363" s="124">
        <v>24.62</v>
      </c>
      <c r="B1363">
        <v>35</v>
      </c>
    </row>
    <row r="1364" spans="1:2">
      <c r="A1364" s="124">
        <v>24.63</v>
      </c>
      <c r="B1364">
        <v>35</v>
      </c>
    </row>
    <row r="1365" spans="1:2">
      <c r="A1365" s="124">
        <v>24.64</v>
      </c>
      <c r="B1365">
        <v>34</v>
      </c>
    </row>
    <row r="1366" spans="1:2">
      <c r="A1366" s="124">
        <v>24.65</v>
      </c>
      <c r="B1366">
        <v>34</v>
      </c>
    </row>
    <row r="1367" spans="1:2">
      <c r="A1367" s="124">
        <v>24.66</v>
      </c>
      <c r="B1367">
        <v>34</v>
      </c>
    </row>
    <row r="1368" spans="1:2">
      <c r="A1368" s="124">
        <v>24.67</v>
      </c>
      <c r="B1368">
        <v>34</v>
      </c>
    </row>
    <row r="1369" spans="1:2">
      <c r="A1369" s="124">
        <v>24.68</v>
      </c>
      <c r="B1369">
        <v>33</v>
      </c>
    </row>
    <row r="1370" spans="1:2">
      <c r="A1370" s="124">
        <v>24.69</v>
      </c>
      <c r="B1370">
        <v>33</v>
      </c>
    </row>
    <row r="1371" spans="1:2">
      <c r="A1371" s="124">
        <v>24.7</v>
      </c>
      <c r="B1371">
        <v>33</v>
      </c>
    </row>
    <row r="1372" spans="1:2">
      <c r="A1372" s="124">
        <v>24.71</v>
      </c>
      <c r="B1372">
        <v>33</v>
      </c>
    </row>
    <row r="1373" spans="1:2">
      <c r="A1373" s="124">
        <v>24.72</v>
      </c>
      <c r="B1373">
        <v>32</v>
      </c>
    </row>
    <row r="1374" spans="1:2">
      <c r="A1374" s="124">
        <v>24.73</v>
      </c>
      <c r="B1374">
        <v>32</v>
      </c>
    </row>
    <row r="1375" spans="1:2">
      <c r="A1375" s="124">
        <v>24.74</v>
      </c>
      <c r="B1375">
        <v>32</v>
      </c>
    </row>
    <row r="1376" spans="1:2">
      <c r="A1376" s="124">
        <v>24.75</v>
      </c>
      <c r="B1376">
        <v>32</v>
      </c>
    </row>
    <row r="1377" spans="1:2">
      <c r="A1377" s="124">
        <v>24.76</v>
      </c>
      <c r="B1377">
        <v>31</v>
      </c>
    </row>
    <row r="1378" spans="1:2">
      <c r="A1378" s="124">
        <v>24.77</v>
      </c>
      <c r="B1378">
        <v>31</v>
      </c>
    </row>
    <row r="1379" spans="1:2">
      <c r="A1379" s="124">
        <v>24.78</v>
      </c>
      <c r="B1379">
        <v>31</v>
      </c>
    </row>
    <row r="1380" spans="1:2">
      <c r="A1380" s="124">
        <v>24.79</v>
      </c>
      <c r="B1380">
        <v>31</v>
      </c>
    </row>
    <row r="1381" spans="1:2">
      <c r="A1381" s="124">
        <v>24.8</v>
      </c>
      <c r="B1381">
        <v>30</v>
      </c>
    </row>
    <row r="1382" spans="1:2">
      <c r="A1382" s="124">
        <v>24.81</v>
      </c>
      <c r="B1382">
        <v>30</v>
      </c>
    </row>
    <row r="1383" spans="1:2">
      <c r="A1383" s="124">
        <v>24.82</v>
      </c>
      <c r="B1383">
        <v>30</v>
      </c>
    </row>
    <row r="1384" spans="1:2">
      <c r="A1384" s="124">
        <v>24.83</v>
      </c>
      <c r="B1384">
        <v>29</v>
      </c>
    </row>
    <row r="1385" spans="1:2">
      <c r="A1385" s="124">
        <v>24.84</v>
      </c>
      <c r="B1385">
        <v>29</v>
      </c>
    </row>
    <row r="1386" spans="1:2">
      <c r="A1386" s="124">
        <v>24.85</v>
      </c>
      <c r="B1386">
        <v>29</v>
      </c>
    </row>
    <row r="1387" spans="1:2">
      <c r="A1387" s="124">
        <v>24.86</v>
      </c>
      <c r="B1387">
        <v>29</v>
      </c>
    </row>
    <row r="1388" spans="1:2">
      <c r="A1388" s="124">
        <v>24.87</v>
      </c>
      <c r="B1388">
        <v>28</v>
      </c>
    </row>
    <row r="1389" spans="1:2">
      <c r="A1389" s="124">
        <v>24.88</v>
      </c>
      <c r="B1389">
        <v>28</v>
      </c>
    </row>
    <row r="1390" spans="1:2">
      <c r="A1390" s="124">
        <v>24.89</v>
      </c>
      <c r="B1390">
        <v>28</v>
      </c>
    </row>
    <row r="1391" spans="1:2">
      <c r="A1391" s="124">
        <v>24.9</v>
      </c>
      <c r="B1391">
        <v>28</v>
      </c>
    </row>
    <row r="1392" spans="1:2">
      <c r="A1392" s="124">
        <v>24.91</v>
      </c>
      <c r="B1392">
        <v>27</v>
      </c>
    </row>
    <row r="1393" spans="1:2">
      <c r="A1393" s="124">
        <v>24.92</v>
      </c>
      <c r="B1393">
        <v>27</v>
      </c>
    </row>
    <row r="1394" spans="1:2">
      <c r="A1394" s="124">
        <v>24.93</v>
      </c>
      <c r="B1394">
        <v>27</v>
      </c>
    </row>
    <row r="1395" spans="1:2">
      <c r="A1395" s="124">
        <v>24.94</v>
      </c>
      <c r="B1395">
        <v>27</v>
      </c>
    </row>
    <row r="1396" spans="1:2">
      <c r="A1396" s="124">
        <v>24.95</v>
      </c>
      <c r="B1396">
        <v>27</v>
      </c>
    </row>
    <row r="1397" spans="1:2">
      <c r="A1397" s="124">
        <v>24.96</v>
      </c>
      <c r="B1397">
        <v>26</v>
      </c>
    </row>
    <row r="1398" spans="1:2">
      <c r="A1398" s="124">
        <v>24.97</v>
      </c>
      <c r="B1398">
        <v>26</v>
      </c>
    </row>
    <row r="1399" spans="1:2">
      <c r="A1399" s="124">
        <v>24.98</v>
      </c>
      <c r="B1399">
        <v>26</v>
      </c>
    </row>
    <row r="1400" spans="1:2">
      <c r="A1400" s="124">
        <v>24.99</v>
      </c>
      <c r="B1400">
        <v>26</v>
      </c>
    </row>
    <row r="1401" spans="1:2">
      <c r="A1401" s="124">
        <v>25</v>
      </c>
      <c r="B1401">
        <v>25</v>
      </c>
    </row>
    <row r="1402" spans="1:2">
      <c r="A1402" s="124">
        <v>25.01</v>
      </c>
      <c r="B1402">
        <v>25</v>
      </c>
    </row>
    <row r="1403" spans="1:2">
      <c r="A1403" s="124">
        <v>25.02</v>
      </c>
      <c r="B1403">
        <v>25</v>
      </c>
    </row>
    <row r="1404" spans="1:2">
      <c r="A1404" s="124">
        <v>25.03</v>
      </c>
      <c r="B1404">
        <v>25</v>
      </c>
    </row>
    <row r="1405" spans="1:2">
      <c r="A1405" s="124">
        <v>25.04</v>
      </c>
      <c r="B1405">
        <v>24</v>
      </c>
    </row>
    <row r="1406" spans="1:2">
      <c r="A1406" s="124">
        <v>25.05</v>
      </c>
      <c r="B1406">
        <v>24</v>
      </c>
    </row>
    <row r="1407" spans="1:2">
      <c r="A1407" s="124">
        <v>25.06</v>
      </c>
      <c r="B1407">
        <v>24</v>
      </c>
    </row>
    <row r="1408" spans="1:2">
      <c r="A1408" s="124">
        <v>25.07</v>
      </c>
      <c r="B1408">
        <v>24</v>
      </c>
    </row>
    <row r="1409" spans="1:2">
      <c r="A1409" s="124">
        <v>25.08</v>
      </c>
      <c r="B1409">
        <v>23</v>
      </c>
    </row>
    <row r="1410" spans="1:2">
      <c r="A1410" s="124">
        <v>25.09</v>
      </c>
      <c r="B1410">
        <v>23</v>
      </c>
    </row>
    <row r="1411" spans="1:2">
      <c r="A1411" s="124">
        <v>25.1</v>
      </c>
      <c r="B1411">
        <v>23</v>
      </c>
    </row>
    <row r="1412" spans="1:2">
      <c r="A1412" s="124">
        <v>25.11</v>
      </c>
      <c r="B1412">
        <v>23</v>
      </c>
    </row>
    <row r="1413" spans="1:2">
      <c r="A1413" s="124">
        <v>25.12</v>
      </c>
      <c r="B1413">
        <v>23</v>
      </c>
    </row>
    <row r="1414" spans="1:2">
      <c r="A1414" s="124">
        <v>25.13</v>
      </c>
      <c r="B1414">
        <v>22</v>
      </c>
    </row>
    <row r="1415" spans="1:2">
      <c r="A1415" s="124">
        <v>25.14</v>
      </c>
      <c r="B1415">
        <v>22</v>
      </c>
    </row>
    <row r="1416" spans="1:2">
      <c r="A1416" s="124">
        <v>25.15</v>
      </c>
      <c r="B1416">
        <v>22</v>
      </c>
    </row>
    <row r="1417" spans="1:2">
      <c r="A1417" s="124">
        <v>25.16</v>
      </c>
      <c r="B1417">
        <v>22</v>
      </c>
    </row>
    <row r="1418" spans="1:2">
      <c r="A1418" s="124">
        <v>25.17</v>
      </c>
      <c r="B1418">
        <v>21</v>
      </c>
    </row>
    <row r="1419" spans="1:2">
      <c r="A1419" s="124">
        <v>25.18</v>
      </c>
      <c r="B1419">
        <v>21</v>
      </c>
    </row>
    <row r="1420" spans="1:2">
      <c r="A1420" s="124">
        <v>25.19</v>
      </c>
      <c r="B1420">
        <v>21</v>
      </c>
    </row>
    <row r="1421" spans="1:2">
      <c r="A1421" s="124">
        <v>25.2</v>
      </c>
      <c r="B1421">
        <v>21</v>
      </c>
    </row>
    <row r="1422" spans="1:2">
      <c r="A1422" s="124">
        <v>25.21</v>
      </c>
      <c r="B1422">
        <v>21</v>
      </c>
    </row>
    <row r="1423" spans="1:2">
      <c r="A1423" s="124">
        <v>25.22</v>
      </c>
      <c r="B1423">
        <v>20</v>
      </c>
    </row>
    <row r="1424" spans="1:2">
      <c r="A1424" s="124">
        <v>25.23</v>
      </c>
      <c r="B1424">
        <v>20</v>
      </c>
    </row>
    <row r="1425" spans="1:2">
      <c r="A1425" s="124">
        <v>25.24</v>
      </c>
      <c r="B1425">
        <v>20</v>
      </c>
    </row>
    <row r="1426" spans="1:2">
      <c r="A1426" s="124">
        <v>25.25</v>
      </c>
      <c r="B1426">
        <v>20</v>
      </c>
    </row>
    <row r="1427" spans="1:2">
      <c r="A1427" s="124">
        <v>25.26</v>
      </c>
      <c r="B1427">
        <v>19</v>
      </c>
    </row>
    <row r="1428" spans="1:2">
      <c r="A1428" s="124">
        <v>25.27</v>
      </c>
      <c r="B1428">
        <v>19</v>
      </c>
    </row>
    <row r="1429" spans="1:2">
      <c r="A1429" s="124">
        <v>25.28</v>
      </c>
      <c r="B1429">
        <v>19</v>
      </c>
    </row>
    <row r="1430" spans="1:2">
      <c r="A1430" s="124">
        <v>25.29</v>
      </c>
      <c r="B1430">
        <v>19</v>
      </c>
    </row>
    <row r="1431" spans="1:2">
      <c r="A1431" s="124">
        <v>25.3</v>
      </c>
      <c r="B1431">
        <v>19</v>
      </c>
    </row>
    <row r="1432" spans="1:2">
      <c r="A1432" s="124">
        <v>25.31</v>
      </c>
      <c r="B1432">
        <v>18</v>
      </c>
    </row>
    <row r="1433" spans="1:2">
      <c r="A1433" s="124">
        <v>25.32</v>
      </c>
      <c r="B1433">
        <v>18</v>
      </c>
    </row>
    <row r="1434" spans="1:2">
      <c r="A1434" s="124">
        <v>25.33</v>
      </c>
      <c r="B1434">
        <v>18</v>
      </c>
    </row>
    <row r="1435" spans="1:2">
      <c r="A1435" s="124">
        <v>25.34</v>
      </c>
      <c r="B1435">
        <v>18</v>
      </c>
    </row>
    <row r="1436" spans="1:2">
      <c r="A1436" s="124">
        <v>25.35</v>
      </c>
      <c r="B1436">
        <v>18</v>
      </c>
    </row>
    <row r="1437" spans="1:2">
      <c r="A1437" s="124">
        <v>25.36</v>
      </c>
      <c r="B1437">
        <v>17</v>
      </c>
    </row>
    <row r="1438" spans="1:2">
      <c r="A1438" s="124">
        <v>25.37</v>
      </c>
      <c r="B1438">
        <v>17</v>
      </c>
    </row>
    <row r="1439" spans="1:2">
      <c r="A1439" s="124">
        <v>25.38</v>
      </c>
      <c r="B1439">
        <v>17</v>
      </c>
    </row>
    <row r="1440" spans="1:2">
      <c r="A1440" s="124">
        <v>25.39</v>
      </c>
      <c r="B1440">
        <v>17</v>
      </c>
    </row>
    <row r="1441" spans="1:2">
      <c r="A1441" s="124">
        <v>25.4</v>
      </c>
      <c r="B1441">
        <v>17</v>
      </c>
    </row>
    <row r="1442" spans="1:2">
      <c r="A1442" s="124">
        <v>25.41</v>
      </c>
      <c r="B1442">
        <v>16</v>
      </c>
    </row>
    <row r="1443" spans="1:2">
      <c r="A1443" s="124">
        <v>25.42</v>
      </c>
      <c r="B1443">
        <v>16</v>
      </c>
    </row>
    <row r="1444" spans="1:2">
      <c r="A1444" s="124">
        <v>25.43</v>
      </c>
      <c r="B1444">
        <v>16</v>
      </c>
    </row>
    <row r="1445" spans="1:2">
      <c r="A1445" s="124">
        <v>25.44</v>
      </c>
      <c r="B1445">
        <v>16</v>
      </c>
    </row>
    <row r="1446" spans="1:2">
      <c r="A1446" s="124">
        <v>25.45</v>
      </c>
      <c r="B1446">
        <v>16</v>
      </c>
    </row>
    <row r="1447" spans="1:2">
      <c r="A1447" s="124">
        <v>25.46</v>
      </c>
      <c r="B1447">
        <v>15</v>
      </c>
    </row>
    <row r="1448" spans="1:2">
      <c r="A1448" s="124">
        <v>25.47</v>
      </c>
      <c r="B1448">
        <v>15</v>
      </c>
    </row>
    <row r="1449" spans="1:2">
      <c r="A1449" s="124">
        <v>25.48</v>
      </c>
      <c r="B1449">
        <v>15</v>
      </c>
    </row>
    <row r="1450" spans="1:2">
      <c r="A1450" s="124">
        <v>25.49</v>
      </c>
      <c r="B1450">
        <v>15</v>
      </c>
    </row>
    <row r="1451" spans="1:2">
      <c r="A1451" s="124">
        <v>25.5</v>
      </c>
      <c r="B1451">
        <v>15</v>
      </c>
    </row>
    <row r="1452" spans="1:2">
      <c r="A1452" s="124">
        <v>25.51</v>
      </c>
      <c r="B1452">
        <v>15</v>
      </c>
    </row>
    <row r="1453" spans="1:2">
      <c r="A1453" s="124">
        <v>25.52</v>
      </c>
      <c r="B1453">
        <v>14</v>
      </c>
    </row>
    <row r="1454" spans="1:2">
      <c r="A1454" s="124">
        <v>25.53</v>
      </c>
      <c r="B1454">
        <v>14</v>
      </c>
    </row>
    <row r="1455" spans="1:2">
      <c r="A1455" s="124">
        <v>25.54</v>
      </c>
      <c r="B1455">
        <v>14</v>
      </c>
    </row>
    <row r="1456" spans="1:2">
      <c r="A1456" s="124">
        <v>25.55</v>
      </c>
      <c r="B1456">
        <v>14</v>
      </c>
    </row>
    <row r="1457" spans="1:2">
      <c r="A1457" s="124">
        <v>25.56</v>
      </c>
      <c r="B1457">
        <v>14</v>
      </c>
    </row>
    <row r="1458" spans="1:2">
      <c r="A1458" s="124">
        <v>25.57</v>
      </c>
      <c r="B1458">
        <v>13</v>
      </c>
    </row>
    <row r="1459" spans="1:2">
      <c r="A1459" s="124">
        <v>25.58</v>
      </c>
      <c r="B1459">
        <v>13</v>
      </c>
    </row>
    <row r="1460" spans="1:2">
      <c r="A1460" s="124">
        <v>25.59</v>
      </c>
      <c r="B1460">
        <v>13</v>
      </c>
    </row>
    <row r="1461" spans="1:2">
      <c r="A1461" s="124">
        <v>25.6</v>
      </c>
      <c r="B1461">
        <v>13</v>
      </c>
    </row>
    <row r="1462" spans="1:2">
      <c r="A1462" s="124">
        <v>25.61</v>
      </c>
      <c r="B1462">
        <v>13</v>
      </c>
    </row>
    <row r="1463" spans="1:2">
      <c r="A1463" s="124">
        <v>25.62</v>
      </c>
      <c r="B1463">
        <v>13</v>
      </c>
    </row>
    <row r="1464" spans="1:2">
      <c r="A1464" s="124">
        <v>25.63</v>
      </c>
      <c r="B1464">
        <v>12</v>
      </c>
    </row>
    <row r="1465" spans="1:2">
      <c r="A1465" s="124">
        <v>25.64</v>
      </c>
      <c r="B1465">
        <v>12</v>
      </c>
    </row>
    <row r="1466" spans="1:2">
      <c r="A1466" s="124">
        <v>25.65</v>
      </c>
      <c r="B1466">
        <v>12</v>
      </c>
    </row>
    <row r="1467" spans="1:2">
      <c r="A1467" s="124">
        <v>25.66</v>
      </c>
      <c r="B1467">
        <v>12</v>
      </c>
    </row>
    <row r="1468" spans="1:2">
      <c r="A1468" s="124">
        <v>25.67</v>
      </c>
      <c r="B1468">
        <v>12</v>
      </c>
    </row>
    <row r="1469" spans="1:2">
      <c r="A1469" s="124">
        <v>25.68</v>
      </c>
      <c r="B1469">
        <v>12</v>
      </c>
    </row>
    <row r="1470" spans="1:2">
      <c r="A1470" s="124">
        <v>25.69</v>
      </c>
      <c r="B1470">
        <v>11</v>
      </c>
    </row>
    <row r="1471" spans="1:2">
      <c r="A1471" s="124">
        <v>25.7</v>
      </c>
      <c r="B1471">
        <v>11</v>
      </c>
    </row>
    <row r="1472" spans="1:2">
      <c r="A1472" s="124">
        <v>25.71</v>
      </c>
      <c r="B1472">
        <v>11</v>
      </c>
    </row>
    <row r="1473" spans="1:2">
      <c r="A1473" s="124">
        <v>25.72</v>
      </c>
      <c r="B1473">
        <v>11</v>
      </c>
    </row>
    <row r="1474" spans="1:2">
      <c r="A1474" s="124">
        <v>25.73</v>
      </c>
      <c r="B1474">
        <v>11</v>
      </c>
    </row>
    <row r="1475" spans="1:2">
      <c r="A1475" s="124">
        <v>25.74</v>
      </c>
      <c r="B1475">
        <v>11</v>
      </c>
    </row>
    <row r="1476" spans="1:2">
      <c r="A1476" s="124">
        <v>25.75</v>
      </c>
      <c r="B1476">
        <v>10</v>
      </c>
    </row>
    <row r="1477" spans="1:2">
      <c r="A1477" s="124">
        <v>25.76</v>
      </c>
      <c r="B1477">
        <v>10</v>
      </c>
    </row>
    <row r="1478" spans="1:2">
      <c r="A1478" s="124">
        <v>25.77</v>
      </c>
      <c r="B1478">
        <v>10</v>
      </c>
    </row>
    <row r="1479" spans="1:2">
      <c r="A1479" s="124">
        <v>25.78</v>
      </c>
      <c r="B1479">
        <v>10</v>
      </c>
    </row>
    <row r="1480" spans="1:2">
      <c r="A1480" s="124">
        <v>25.79</v>
      </c>
      <c r="B1480">
        <v>10</v>
      </c>
    </row>
    <row r="1481" spans="1:2">
      <c r="A1481" s="124">
        <v>25.8</v>
      </c>
      <c r="B1481">
        <v>10</v>
      </c>
    </row>
    <row r="1482" spans="1:2">
      <c r="A1482" s="124">
        <v>25.81</v>
      </c>
      <c r="B1482">
        <v>9</v>
      </c>
    </row>
    <row r="1483" spans="1:2">
      <c r="A1483" s="124">
        <v>25.82</v>
      </c>
      <c r="B1483">
        <v>9</v>
      </c>
    </row>
    <row r="1484" spans="1:2">
      <c r="A1484" s="124">
        <v>25.83</v>
      </c>
      <c r="B1484">
        <v>9</v>
      </c>
    </row>
    <row r="1485" spans="1:2">
      <c r="A1485" s="124">
        <v>25.84</v>
      </c>
      <c r="B1485">
        <v>9</v>
      </c>
    </row>
    <row r="1486" spans="1:2">
      <c r="A1486" s="124">
        <v>25.85</v>
      </c>
      <c r="B1486">
        <v>9</v>
      </c>
    </row>
    <row r="1487" spans="1:2">
      <c r="A1487" s="124">
        <v>25.86</v>
      </c>
      <c r="B1487">
        <v>9</v>
      </c>
    </row>
    <row r="1488" spans="1:2">
      <c r="A1488" s="124">
        <v>25.87</v>
      </c>
      <c r="B1488">
        <v>9</v>
      </c>
    </row>
    <row r="1489" spans="1:2">
      <c r="A1489" s="124">
        <v>25.88</v>
      </c>
      <c r="B1489">
        <v>8</v>
      </c>
    </row>
    <row r="1490" spans="1:2">
      <c r="A1490" s="124">
        <v>25.89</v>
      </c>
      <c r="B1490">
        <v>8</v>
      </c>
    </row>
    <row r="1491" spans="1:2">
      <c r="A1491" s="124">
        <v>25.9</v>
      </c>
      <c r="B1491">
        <v>8</v>
      </c>
    </row>
    <row r="1492" spans="1:2">
      <c r="A1492" s="124">
        <v>25.91</v>
      </c>
      <c r="B1492">
        <v>8</v>
      </c>
    </row>
    <row r="1493" spans="1:2">
      <c r="A1493" s="124">
        <v>25.92</v>
      </c>
      <c r="B1493">
        <v>8</v>
      </c>
    </row>
    <row r="1494" spans="1:2">
      <c r="A1494" s="124">
        <v>25.93</v>
      </c>
      <c r="B1494">
        <v>8</v>
      </c>
    </row>
    <row r="1495" spans="1:2">
      <c r="A1495" s="124">
        <v>25.94</v>
      </c>
      <c r="B1495">
        <v>8</v>
      </c>
    </row>
    <row r="1496" spans="1:2">
      <c r="A1496" s="124">
        <v>25.95</v>
      </c>
      <c r="B1496">
        <v>7</v>
      </c>
    </row>
    <row r="1497" spans="1:2">
      <c r="A1497" s="124">
        <v>25.96</v>
      </c>
      <c r="B1497">
        <v>7</v>
      </c>
    </row>
    <row r="1498" spans="1:2">
      <c r="A1498" s="124">
        <v>25.97</v>
      </c>
      <c r="B1498">
        <v>7</v>
      </c>
    </row>
    <row r="1499" spans="1:2">
      <c r="A1499" s="124">
        <v>25.98</v>
      </c>
      <c r="B1499">
        <v>7</v>
      </c>
    </row>
    <row r="1500" spans="1:2">
      <c r="A1500" s="124">
        <v>25.99</v>
      </c>
      <c r="B1500">
        <v>7</v>
      </c>
    </row>
    <row r="1501" spans="1:2">
      <c r="A1501" s="124">
        <v>26</v>
      </c>
      <c r="B1501">
        <v>7</v>
      </c>
    </row>
    <row r="1502" spans="1:2">
      <c r="A1502" s="124">
        <v>26.01</v>
      </c>
      <c r="B1502">
        <v>7</v>
      </c>
    </row>
    <row r="1503" spans="1:2">
      <c r="A1503" s="124">
        <v>26.02</v>
      </c>
      <c r="B1503">
        <v>6</v>
      </c>
    </row>
    <row r="1504" spans="1:2">
      <c r="A1504" s="124">
        <v>26.03</v>
      </c>
      <c r="B1504">
        <v>6</v>
      </c>
    </row>
    <row r="1505" spans="1:2">
      <c r="A1505" s="124">
        <v>26.04</v>
      </c>
      <c r="B1505">
        <v>6</v>
      </c>
    </row>
    <row r="1506" spans="1:2">
      <c r="A1506" s="124">
        <v>26.05</v>
      </c>
      <c r="B1506">
        <v>6</v>
      </c>
    </row>
    <row r="1507" spans="1:2">
      <c r="A1507" s="124">
        <v>26.06</v>
      </c>
      <c r="B1507">
        <v>6</v>
      </c>
    </row>
    <row r="1508" spans="1:2">
      <c r="A1508" s="124">
        <v>26.07</v>
      </c>
      <c r="B1508">
        <v>6</v>
      </c>
    </row>
    <row r="1509" spans="1:2">
      <c r="A1509" s="124">
        <v>26.08</v>
      </c>
      <c r="B1509">
        <v>6</v>
      </c>
    </row>
    <row r="1510" spans="1:2">
      <c r="A1510" s="124">
        <v>26.09</v>
      </c>
      <c r="B1510">
        <v>6</v>
      </c>
    </row>
    <row r="1511" spans="1:2">
      <c r="A1511" s="124">
        <v>26.1</v>
      </c>
      <c r="B1511">
        <v>5</v>
      </c>
    </row>
    <row r="1512" spans="1:2">
      <c r="A1512" s="124">
        <v>26.11</v>
      </c>
      <c r="B1512">
        <v>5</v>
      </c>
    </row>
    <row r="1513" spans="1:2">
      <c r="A1513" s="124">
        <v>26.12</v>
      </c>
      <c r="B1513">
        <v>5</v>
      </c>
    </row>
    <row r="1514" spans="1:2">
      <c r="A1514" s="124">
        <v>26.13</v>
      </c>
      <c r="B1514">
        <v>5</v>
      </c>
    </row>
    <row r="1515" spans="1:2">
      <c r="A1515" s="124">
        <v>26.14</v>
      </c>
      <c r="B1515">
        <v>5</v>
      </c>
    </row>
    <row r="1516" spans="1:2">
      <c r="A1516" s="124">
        <v>26.15</v>
      </c>
      <c r="B1516">
        <v>5</v>
      </c>
    </row>
    <row r="1517" spans="1:2">
      <c r="A1517" s="124">
        <v>26.16</v>
      </c>
      <c r="B1517">
        <v>5</v>
      </c>
    </row>
    <row r="1518" spans="1:2">
      <c r="A1518" s="124">
        <v>26.17</v>
      </c>
      <c r="B1518">
        <v>5</v>
      </c>
    </row>
    <row r="1519" spans="1:2">
      <c r="A1519" s="124">
        <v>26.18</v>
      </c>
      <c r="B1519">
        <v>5</v>
      </c>
    </row>
    <row r="1520" spans="1:2">
      <c r="A1520" s="124">
        <v>26.19</v>
      </c>
      <c r="B1520">
        <v>4</v>
      </c>
    </row>
    <row r="1521" spans="1:2">
      <c r="A1521" s="124">
        <v>26.2</v>
      </c>
      <c r="B1521">
        <v>4</v>
      </c>
    </row>
    <row r="1522" spans="1:2">
      <c r="A1522" s="124">
        <v>26.21</v>
      </c>
      <c r="B1522">
        <v>4</v>
      </c>
    </row>
    <row r="1523" spans="1:2">
      <c r="A1523" s="124">
        <v>26.22</v>
      </c>
      <c r="B1523">
        <v>4</v>
      </c>
    </row>
    <row r="1524" spans="1:2">
      <c r="A1524" s="124">
        <v>26.23</v>
      </c>
      <c r="B1524">
        <v>4</v>
      </c>
    </row>
    <row r="1525" spans="1:2">
      <c r="A1525" s="124">
        <v>26.24</v>
      </c>
      <c r="B1525">
        <v>4</v>
      </c>
    </row>
    <row r="1526" spans="1:2">
      <c r="A1526" s="124">
        <v>26.25</v>
      </c>
      <c r="B1526">
        <v>4</v>
      </c>
    </row>
    <row r="1527" spans="1:2">
      <c r="A1527" s="124">
        <v>26.26</v>
      </c>
      <c r="B1527">
        <v>4</v>
      </c>
    </row>
    <row r="1528" spans="1:2">
      <c r="A1528" s="124">
        <v>26.27</v>
      </c>
      <c r="B1528">
        <v>4</v>
      </c>
    </row>
    <row r="1529" spans="1:2">
      <c r="A1529" s="124">
        <v>26.28</v>
      </c>
      <c r="B1529">
        <v>3</v>
      </c>
    </row>
    <row r="1530" spans="1:2">
      <c r="A1530" s="124">
        <v>26.29</v>
      </c>
      <c r="B1530">
        <v>3</v>
      </c>
    </row>
    <row r="1531" spans="1:2">
      <c r="A1531" s="124">
        <v>26.3</v>
      </c>
      <c r="B1531">
        <v>3</v>
      </c>
    </row>
    <row r="1532" spans="1:2">
      <c r="A1532" s="124">
        <v>26.31</v>
      </c>
      <c r="B1532">
        <v>3</v>
      </c>
    </row>
    <row r="1533" spans="1:2">
      <c r="A1533" s="124">
        <v>26.32</v>
      </c>
      <c r="B1533">
        <v>3</v>
      </c>
    </row>
    <row r="1534" spans="1:2">
      <c r="A1534" s="124">
        <v>26.33</v>
      </c>
      <c r="B1534">
        <v>3</v>
      </c>
    </row>
    <row r="1535" spans="1:2">
      <c r="A1535" s="124">
        <v>26.34</v>
      </c>
      <c r="B1535">
        <v>3</v>
      </c>
    </row>
    <row r="1536" spans="1:2">
      <c r="A1536" s="124">
        <v>26.35</v>
      </c>
      <c r="B1536">
        <v>3</v>
      </c>
    </row>
    <row r="1537" spans="1:2">
      <c r="A1537" s="124">
        <v>26.36</v>
      </c>
      <c r="B1537">
        <v>3</v>
      </c>
    </row>
    <row r="1538" spans="1:2">
      <c r="A1538" s="124">
        <v>26.37</v>
      </c>
      <c r="B1538">
        <v>3</v>
      </c>
    </row>
    <row r="1539" spans="1:2">
      <c r="A1539" s="124">
        <v>26.38</v>
      </c>
      <c r="B1539">
        <v>3</v>
      </c>
    </row>
    <row r="1540" spans="1:2">
      <c r="A1540" s="124">
        <v>26.39</v>
      </c>
      <c r="B1540">
        <v>2</v>
      </c>
    </row>
    <row r="1541" spans="1:2">
      <c r="A1541" s="124">
        <v>26.4</v>
      </c>
      <c r="B1541">
        <v>2</v>
      </c>
    </row>
    <row r="1542" spans="1:2">
      <c r="A1542" s="124">
        <v>26.41</v>
      </c>
      <c r="B1542">
        <v>2</v>
      </c>
    </row>
    <row r="1543" spans="1:2">
      <c r="A1543" s="124">
        <v>26.42</v>
      </c>
      <c r="B1543">
        <v>2</v>
      </c>
    </row>
    <row r="1544" spans="1:2">
      <c r="A1544" s="124">
        <v>26.43</v>
      </c>
      <c r="B1544">
        <v>2</v>
      </c>
    </row>
    <row r="1545" spans="1:2">
      <c r="A1545" s="124">
        <v>26.44</v>
      </c>
      <c r="B1545">
        <v>2</v>
      </c>
    </row>
    <row r="1546" spans="1:2">
      <c r="A1546" s="124">
        <v>26.45</v>
      </c>
      <c r="B1546">
        <v>2</v>
      </c>
    </row>
    <row r="1547" spans="1:2">
      <c r="A1547" s="124">
        <v>26.46</v>
      </c>
      <c r="B1547">
        <v>2</v>
      </c>
    </row>
    <row r="1548" spans="1:2">
      <c r="A1548" s="124">
        <v>26.47</v>
      </c>
      <c r="B1548">
        <v>2</v>
      </c>
    </row>
    <row r="1549" spans="1:2">
      <c r="A1549" s="124">
        <v>26.48</v>
      </c>
      <c r="B1549">
        <v>2</v>
      </c>
    </row>
    <row r="1550" spans="1:2">
      <c r="A1550" s="124">
        <v>26.49</v>
      </c>
      <c r="B1550">
        <v>2</v>
      </c>
    </row>
    <row r="1551" spans="1:2">
      <c r="A1551" s="124">
        <v>26.5</v>
      </c>
      <c r="B1551">
        <v>2</v>
      </c>
    </row>
    <row r="1552" spans="1:2">
      <c r="A1552" s="124">
        <v>26.51</v>
      </c>
      <c r="B1552">
        <v>1</v>
      </c>
    </row>
    <row r="1553" spans="1:2">
      <c r="A1553" s="124">
        <v>26.52</v>
      </c>
      <c r="B1553">
        <v>1</v>
      </c>
    </row>
    <row r="1554" spans="1:2">
      <c r="A1554" s="124">
        <v>26.53</v>
      </c>
      <c r="B1554">
        <v>1</v>
      </c>
    </row>
    <row r="1555" spans="1:2">
      <c r="A1555" s="124">
        <v>26.54</v>
      </c>
      <c r="B1555">
        <v>1</v>
      </c>
    </row>
    <row r="1556" spans="1:2">
      <c r="A1556" s="124">
        <v>26.55</v>
      </c>
      <c r="B1556">
        <v>1</v>
      </c>
    </row>
    <row r="1557" spans="1:2">
      <c r="A1557" s="124">
        <v>26.56</v>
      </c>
      <c r="B1557">
        <v>1</v>
      </c>
    </row>
    <row r="1558" spans="1:2">
      <c r="A1558" s="124">
        <v>26.57</v>
      </c>
      <c r="B1558">
        <v>1</v>
      </c>
    </row>
    <row r="1559" spans="1:2">
      <c r="A1559" s="124">
        <v>26.58</v>
      </c>
      <c r="B1559">
        <v>1</v>
      </c>
    </row>
    <row r="1560" spans="1:2">
      <c r="A1560" s="124">
        <v>26.59</v>
      </c>
      <c r="B1560">
        <v>1</v>
      </c>
    </row>
    <row r="1561" spans="1:2">
      <c r="A1561" s="124">
        <v>26.6</v>
      </c>
      <c r="B1561">
        <v>1</v>
      </c>
    </row>
    <row r="1562" spans="1:2">
      <c r="A1562" s="124">
        <v>26.61</v>
      </c>
      <c r="B1562">
        <v>1</v>
      </c>
    </row>
    <row r="1563" spans="1:2">
      <c r="A1563" s="124">
        <v>26.62</v>
      </c>
      <c r="B1563">
        <v>1</v>
      </c>
    </row>
    <row r="1564" spans="1:2">
      <c r="A1564" s="124">
        <v>26.63</v>
      </c>
      <c r="B1564">
        <v>1</v>
      </c>
    </row>
    <row r="1565" spans="1:2">
      <c r="A1565" s="124">
        <v>26.64</v>
      </c>
      <c r="B1565">
        <v>1</v>
      </c>
    </row>
    <row r="1566" spans="1:2">
      <c r="A1566" s="124">
        <v>26.65</v>
      </c>
      <c r="B156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2"/>
  <sheetViews>
    <sheetView workbookViewId="0">
      <selection activeCell="G1" sqref="G1:G1048576"/>
    </sheetView>
  </sheetViews>
  <sheetFormatPr defaultColWidth="9.15234375" defaultRowHeight="13.9"/>
  <cols>
    <col min="1" max="1" width="4" style="13" customWidth="1"/>
    <col min="2" max="2" width="4.69140625" style="13" customWidth="1"/>
    <col min="3" max="3" width="10.84375" style="13" customWidth="1"/>
    <col min="4" max="4" width="13.4609375" style="13" customWidth="1"/>
    <col min="5" max="5" width="28.69140625" style="13" customWidth="1"/>
    <col min="6" max="6" width="5.4609375" style="13" customWidth="1"/>
    <col min="7" max="7" width="7.3046875" style="13" hidden="1" customWidth="1"/>
    <col min="8" max="8" width="6.4609375" style="13" customWidth="1"/>
    <col min="9" max="9" width="9" style="13" hidden="1" customWidth="1"/>
    <col min="10" max="10" width="8.3046875" style="13" hidden="1" customWidth="1"/>
    <col min="11" max="12" width="9.15234375" style="13" hidden="1" customWidth="1"/>
    <col min="13" max="13" width="6" style="55" customWidth="1"/>
    <col min="14" max="14" width="5.84375" style="13" customWidth="1"/>
    <col min="15" max="18" width="9.15234375" style="13" hidden="1" customWidth="1"/>
    <col min="19" max="19" width="6" style="55" customWidth="1"/>
    <col min="20" max="20" width="6.4609375" style="13" customWidth="1"/>
    <col min="21" max="24" width="9.15234375" style="13" hidden="1" customWidth="1"/>
    <col min="25" max="25" width="6" style="55" customWidth="1"/>
    <col min="26" max="26" width="6" style="13" customWidth="1"/>
    <col min="27" max="30" width="9.15234375" style="13" hidden="1" customWidth="1"/>
    <col min="31" max="31" width="6" style="55" customWidth="1"/>
    <col min="32" max="32" width="5.69140625" style="13" customWidth="1"/>
    <col min="33" max="36" width="9.15234375" style="13" hidden="1" customWidth="1"/>
    <col min="37" max="37" width="6" style="55" customWidth="1"/>
    <col min="38" max="38" width="6" style="13" customWidth="1"/>
    <col min="39" max="42" width="9.15234375" style="13" hidden="1" customWidth="1"/>
    <col min="43" max="43" width="6" style="55" customWidth="1"/>
    <col min="44" max="44" width="2.3046875" style="13" customWidth="1"/>
    <col min="45" max="45" width="5.3046875" style="13" customWidth="1"/>
    <col min="46" max="46" width="7" style="13" hidden="1" customWidth="1"/>
    <col min="47" max="50" width="9.15234375" style="13" hidden="1" customWidth="1"/>
    <col min="51" max="51" width="6" style="55" customWidth="1"/>
    <col min="52" max="52" width="0.84375" style="13" customWidth="1"/>
    <col min="53" max="53" width="13.4609375" style="56" customWidth="1"/>
    <col min="54" max="54" width="1" style="13" customWidth="1"/>
    <col min="55" max="55" width="6.15234375" style="57" customWidth="1"/>
    <col min="56" max="16384" width="9.15234375" style="13"/>
  </cols>
  <sheetData>
    <row r="1" spans="1:55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79" t="s">
        <v>49</v>
      </c>
      <c r="I1" s="80" t="s">
        <v>172</v>
      </c>
      <c r="J1" s="80" t="s">
        <v>173</v>
      </c>
      <c r="K1" s="80" t="s">
        <v>174</v>
      </c>
      <c r="L1" s="80" t="s">
        <v>175</v>
      </c>
      <c r="M1" s="81" t="s">
        <v>46</v>
      </c>
      <c r="N1" s="79" t="s">
        <v>42</v>
      </c>
      <c r="O1" s="80" t="s">
        <v>172</v>
      </c>
      <c r="P1" s="80" t="s">
        <v>173</v>
      </c>
      <c r="Q1" s="80" t="s">
        <v>176</v>
      </c>
      <c r="R1" s="80" t="s">
        <v>175</v>
      </c>
      <c r="S1" s="81" t="s">
        <v>46</v>
      </c>
      <c r="T1" s="79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>
        <v>200</v>
      </c>
      <c r="AA1" s="80" t="s">
        <v>172</v>
      </c>
      <c r="AB1" s="80" t="s">
        <v>173</v>
      </c>
      <c r="AC1" s="80" t="s">
        <v>178</v>
      </c>
      <c r="AD1" s="80" t="s">
        <v>175</v>
      </c>
      <c r="AE1" s="81" t="s">
        <v>46</v>
      </c>
      <c r="AF1" s="79" t="s">
        <v>44</v>
      </c>
      <c r="AG1" s="80" t="s">
        <v>172</v>
      </c>
      <c r="AH1" s="80" t="s">
        <v>173</v>
      </c>
      <c r="AI1" s="80" t="s">
        <v>179</v>
      </c>
      <c r="AJ1" s="80" t="s">
        <v>175</v>
      </c>
      <c r="AK1" s="81" t="s">
        <v>46</v>
      </c>
      <c r="AL1" s="79" t="s">
        <v>48</v>
      </c>
      <c r="AM1" s="80" t="s">
        <v>172</v>
      </c>
      <c r="AN1" s="80" t="s">
        <v>173</v>
      </c>
      <c r="AO1" s="80" t="s">
        <v>180</v>
      </c>
      <c r="AP1" s="80" t="s">
        <v>175</v>
      </c>
      <c r="AQ1" s="81" t="s">
        <v>46</v>
      </c>
      <c r="AR1" s="314">
        <v>800</v>
      </c>
      <c r="AS1" s="315"/>
      <c r="AT1" s="69" t="s">
        <v>182</v>
      </c>
      <c r="AU1" s="80" t="s">
        <v>172</v>
      </c>
      <c r="AV1" s="80" t="s">
        <v>173</v>
      </c>
      <c r="AW1" s="80" t="s">
        <v>181</v>
      </c>
      <c r="AX1" s="80" t="s">
        <v>175</v>
      </c>
      <c r="AY1" s="81" t="s">
        <v>46</v>
      </c>
      <c r="BA1" s="83" t="s">
        <v>183</v>
      </c>
      <c r="BC1" s="84" t="s">
        <v>334</v>
      </c>
    </row>
    <row r="2" spans="1:55" ht="4.5" customHeight="1" thickBot="1">
      <c r="C2" s="12"/>
      <c r="D2" s="12"/>
      <c r="E2" s="12"/>
      <c r="F2" s="12"/>
      <c r="G2" s="12"/>
      <c r="H2" s="58"/>
      <c r="N2" s="58"/>
      <c r="T2" s="58"/>
      <c r="Z2" s="59"/>
      <c r="AF2" s="58"/>
      <c r="AL2" s="58"/>
      <c r="AR2" s="59"/>
      <c r="AS2" s="59"/>
      <c r="AT2" s="12"/>
    </row>
    <row r="3" spans="1:55">
      <c r="A3" s="147"/>
      <c r="B3" s="148"/>
      <c r="C3" s="149" t="s">
        <v>338</v>
      </c>
      <c r="D3" s="149"/>
      <c r="E3" s="149"/>
      <c r="F3" s="150" t="s">
        <v>338</v>
      </c>
      <c r="G3" s="151" t="s">
        <v>51</v>
      </c>
      <c r="H3" s="92"/>
      <c r="I3" s="149"/>
      <c r="J3" s="149"/>
      <c r="K3" s="149"/>
      <c r="L3" s="141">
        <f>IF(H3&gt;0, (VLOOKUP(H3, LookupU17HG!$A$1:$B$1410,2)),0)</f>
        <v>0</v>
      </c>
      <c r="M3" s="152">
        <f>L3</f>
        <v>0</v>
      </c>
      <c r="N3" s="92"/>
      <c r="O3" s="72" t="str">
        <f t="shared" ref="O3:O12" si="0">CONCATENATE($G3, " ",N$1)</f>
        <v>W00 High</v>
      </c>
      <c r="P3" s="72">
        <f>VLOOKUP(O3,LookupW!$A$1:$B$108,2)</f>
        <v>1</v>
      </c>
      <c r="Q3" s="72">
        <f>FLOOR(P3*N3,0.01)</f>
        <v>0</v>
      </c>
      <c r="R3" s="72">
        <f>IF(Q3&gt;0, (FLOOR((1.84523*POWER((Q3*100-75),1.348)),1)),0)</f>
        <v>0</v>
      </c>
      <c r="S3" s="152">
        <f>R3</f>
        <v>0</v>
      </c>
      <c r="T3" s="92"/>
      <c r="U3" s="72" t="str">
        <f t="shared" ref="U3:U12" si="1">CONCATENATE($G3, " ",T$1)</f>
        <v>W00 Shot</v>
      </c>
      <c r="V3" s="72">
        <f>VLOOKUP(U3,LookupW!$A$1:$B$108,2)</f>
        <v>1</v>
      </c>
      <c r="W3" s="72">
        <f>FLOOR(V3*T3,0.01)</f>
        <v>0</v>
      </c>
      <c r="X3" s="72">
        <f>IF(W3&gt;0, (FLOOR((56.0211*POWER((W3-1.5),1.05)),1)),0)</f>
        <v>0</v>
      </c>
      <c r="Y3" s="152">
        <f>X3</f>
        <v>0</v>
      </c>
      <c r="Z3" s="92"/>
      <c r="AA3" s="72" t="str">
        <f t="shared" ref="AA3:AA12" si="2">CONCATENATE($G3, " ",Z$1)</f>
        <v>W00 200</v>
      </c>
      <c r="AB3" s="72">
        <f>VLOOKUP(AA3,LookupW!$A$1:$B$108,2)</f>
        <v>1</v>
      </c>
      <c r="AC3" s="72">
        <f>CEILING(AB3*Z3,0.01)</f>
        <v>0</v>
      </c>
      <c r="AD3" s="72">
        <f>IF(AC3&gt;0, (FLOOR((4.99087*POWER((42.5-AC3),1.81)),1)),0)</f>
        <v>0</v>
      </c>
      <c r="AE3" s="152">
        <f>AD3</f>
        <v>0</v>
      </c>
      <c r="AF3" s="92"/>
      <c r="AG3" s="72" t="str">
        <f t="shared" ref="AG3:AG12" si="3">CONCATENATE($G3, " ",AF$1)</f>
        <v>W00 Long</v>
      </c>
      <c r="AH3" s="72">
        <f>VLOOKUP(AG3,LookupW!$A$1:$B$108,2)</f>
        <v>1</v>
      </c>
      <c r="AI3" s="72">
        <f>FLOOR(AH3*AF3,0.01)</f>
        <v>0</v>
      </c>
      <c r="AJ3" s="72">
        <f>IF(AI3&gt;0, (FLOOR((0.188807*POWER((AI3*100-210),1.41)),1)),0)</f>
        <v>0</v>
      </c>
      <c r="AK3" s="152">
        <f>AJ3</f>
        <v>0</v>
      </c>
      <c r="AL3" s="92"/>
      <c r="AM3" s="72" t="str">
        <f t="shared" ref="AM3:AM12" si="4">CONCATENATE($G3, " ",AL$1)</f>
        <v>W00 Jav</v>
      </c>
      <c r="AN3" s="72">
        <f>VLOOKUP(AM3,LookupW!$A$1:$B$108,2)</f>
        <v>1</v>
      </c>
      <c r="AO3" s="72">
        <f>FLOOR(AN3*AL3,0.01)</f>
        <v>0</v>
      </c>
      <c r="AP3" s="72">
        <f>IF(AO3&gt;0, (FLOOR((15.9803*POWER((AO3-3.8),1.04)),1)),0)</f>
        <v>0</v>
      </c>
      <c r="AQ3" s="152">
        <f>AP3</f>
        <v>0</v>
      </c>
      <c r="AR3" s="97"/>
      <c r="AS3" s="98"/>
      <c r="AT3" s="72">
        <f>AR3*60+AS3</f>
        <v>0</v>
      </c>
      <c r="AU3" s="72" t="str">
        <f t="shared" ref="AU3:AU12" si="5">CONCATENATE($G3, " ",AR$1)</f>
        <v>W00 800</v>
      </c>
      <c r="AV3" s="72">
        <f>VLOOKUP(AU3,LookupW!$A$1:$B$108,2)</f>
        <v>1</v>
      </c>
      <c r="AW3" s="72">
        <f>CEILING(AV3*AT3,0.01)</f>
        <v>0</v>
      </c>
      <c r="AX3" s="72">
        <f>IF(AW3&gt;0, (FLOOR((0.11193*POWER((254-AW3),1.88)),1)),0)</f>
        <v>0</v>
      </c>
      <c r="AY3" s="152">
        <f>AX3</f>
        <v>0</v>
      </c>
      <c r="AZ3" s="88"/>
      <c r="BA3" s="153">
        <f t="shared" ref="BA3:BA12" si="6">AY3+AQ3+AK3+AE3+Y3+S3+M3</f>
        <v>0</v>
      </c>
      <c r="BB3" s="88"/>
      <c r="BC3" s="154">
        <f>_xlfn.RANK.EQ(BA3,BA$3:BA$12,0)</f>
        <v>1</v>
      </c>
    </row>
    <row r="4" spans="1:55">
      <c r="A4" s="66"/>
      <c r="B4" s="74"/>
      <c r="C4" s="62"/>
      <c r="D4" s="62"/>
      <c r="E4" s="62"/>
      <c r="F4" s="133" t="s">
        <v>344</v>
      </c>
      <c r="G4" s="75" t="str">
        <f>VLOOKUP(F4, 'Other specs'!$A$40:$B$50,2)</f>
        <v>W00</v>
      </c>
      <c r="H4" s="93"/>
      <c r="I4" s="62" t="str">
        <f t="shared" ref="I4:I12" si="7">CONCATENATE($G4, " ",H$1)</f>
        <v>W00 Hurd</v>
      </c>
      <c r="J4" s="62">
        <f>VLOOKUP(I4,LookupW!$A$1:$B$108,2)</f>
        <v>1</v>
      </c>
      <c r="K4" s="62">
        <f>CEILING(J4*H4,0.01)</f>
        <v>0</v>
      </c>
      <c r="L4" s="62">
        <f t="shared" ref="L4:L12" si="8">IF(K4&gt;0, (FLOOR((9.23076*POWER((26.7-K4),1.835)),1)),0)</f>
        <v>0</v>
      </c>
      <c r="M4" s="94">
        <f>L4</f>
        <v>0</v>
      </c>
      <c r="N4" s="93"/>
      <c r="O4" s="62" t="str">
        <f t="shared" si="0"/>
        <v>W00 High</v>
      </c>
      <c r="P4" s="62">
        <f>VLOOKUP(O4,LookupW!$A$1:$B$108,2)</f>
        <v>1</v>
      </c>
      <c r="Q4" s="62">
        <f>FLOOR(P4*N4,0.01)</f>
        <v>0</v>
      </c>
      <c r="R4" s="62">
        <f t="shared" ref="R4:R12" si="9">IF(Q4&gt;0, (FLOOR((1.84523*POWER((Q4*100-75),1.348)),1)),0)</f>
        <v>0</v>
      </c>
      <c r="S4" s="94">
        <f>R4</f>
        <v>0</v>
      </c>
      <c r="T4" s="93"/>
      <c r="U4" s="62" t="str">
        <f t="shared" si="1"/>
        <v>W00 Shot</v>
      </c>
      <c r="V4" s="62">
        <f>VLOOKUP(U4,LookupW!$A$1:$B$108,2)</f>
        <v>1</v>
      </c>
      <c r="W4" s="62">
        <f>FLOOR(V4*T4,0.01)</f>
        <v>0</v>
      </c>
      <c r="X4" s="62">
        <f t="shared" ref="X4:X12" si="10">IF(W4&gt;0, (FLOOR((56.0211*POWER((W4-1.5),1.05)),1)),0)</f>
        <v>0</v>
      </c>
      <c r="Y4" s="94">
        <f>X4</f>
        <v>0</v>
      </c>
      <c r="Z4" s="93"/>
      <c r="AA4" s="62" t="str">
        <f t="shared" si="2"/>
        <v>W00 200</v>
      </c>
      <c r="AB4" s="62">
        <f>VLOOKUP(AA4,LookupW!$A$1:$B$108,2)</f>
        <v>1</v>
      </c>
      <c r="AC4" s="62">
        <f>CEILING(AB4*Z4,0.01)</f>
        <v>0</v>
      </c>
      <c r="AD4" s="62">
        <f t="shared" ref="AD4:AD12" si="11">IF(AC4&gt;0, (FLOOR((4.99087*POWER((42.5-AC4),1.81)),1)),0)</f>
        <v>0</v>
      </c>
      <c r="AE4" s="94">
        <f>AD4</f>
        <v>0</v>
      </c>
      <c r="AF4" s="93"/>
      <c r="AG4" s="62" t="str">
        <f t="shared" si="3"/>
        <v>W00 Long</v>
      </c>
      <c r="AH4" s="62">
        <f>VLOOKUP(AG4,LookupW!$A$1:$B$108,2)</f>
        <v>1</v>
      </c>
      <c r="AI4" s="62">
        <f>FLOOR(AH4*AF4,0.01)</f>
        <v>0</v>
      </c>
      <c r="AJ4" s="62">
        <f t="shared" ref="AJ4:AJ12" si="12">IF(AI4&gt;0, (FLOOR((0.188807*POWER((AI4*100-210),1.41)),1)),0)</f>
        <v>0</v>
      </c>
      <c r="AK4" s="94">
        <f>AJ4</f>
        <v>0</v>
      </c>
      <c r="AL4" s="93"/>
      <c r="AM4" s="62" t="str">
        <f t="shared" si="4"/>
        <v>W00 Jav</v>
      </c>
      <c r="AN4" s="62">
        <f>VLOOKUP(AM4,LookupW!$A$1:$B$108,2)</f>
        <v>1</v>
      </c>
      <c r="AO4" s="62">
        <f>FLOOR(AN4*AL4,0.01)</f>
        <v>0</v>
      </c>
      <c r="AP4" s="62">
        <f t="shared" ref="AP4:AP12" si="13">IF(AO4&gt;0, (FLOOR((15.9803*POWER((AO4-3.8),1.04)),1)),0)</f>
        <v>0</v>
      </c>
      <c r="AQ4" s="94">
        <f>AP4</f>
        <v>0</v>
      </c>
      <c r="AR4" s="99"/>
      <c r="AS4" s="63"/>
      <c r="AT4" s="62">
        <f>AR4*60+AS4</f>
        <v>0</v>
      </c>
      <c r="AU4" s="62" t="str">
        <f t="shared" si="5"/>
        <v>W00 800</v>
      </c>
      <c r="AV4" s="62">
        <f>VLOOKUP(AU4,LookupW!$A$1:$B$108,2)</f>
        <v>1</v>
      </c>
      <c r="AW4" s="62">
        <f>CEILING(AV4*AT4,0.01)</f>
        <v>0</v>
      </c>
      <c r="AX4" s="62">
        <f t="shared" ref="AX4:AX12" si="14">IF(AW4&gt;0, (FLOOR((0.11193*POWER((254-AW4),1.88)),1)),0)</f>
        <v>0</v>
      </c>
      <c r="AY4" s="94">
        <f>AX4</f>
        <v>0</v>
      </c>
      <c r="AZ4" s="88"/>
      <c r="BA4" s="86">
        <f t="shared" si="6"/>
        <v>0</v>
      </c>
      <c r="BB4" s="88"/>
      <c r="BC4" s="90">
        <f>_xlfn.RANK.EQ(BA4,BA$3:BA$12,0)</f>
        <v>1</v>
      </c>
    </row>
    <row r="5" spans="1:55">
      <c r="A5" s="66"/>
      <c r="B5" s="74"/>
      <c r="C5" s="62"/>
      <c r="D5" s="62"/>
      <c r="E5" s="62"/>
      <c r="F5" s="133" t="s">
        <v>14</v>
      </c>
      <c r="G5" s="75" t="str">
        <f>VLOOKUP(F5, 'Other specs'!$A$40:$B$50,2)</f>
        <v>W40</v>
      </c>
      <c r="H5" s="93"/>
      <c r="I5" s="62" t="str">
        <f t="shared" si="7"/>
        <v>W40 Hurd</v>
      </c>
      <c r="J5" s="62">
        <f>VLOOKUP(I5,LookupW!$A$1:$B$108,2)</f>
        <v>1.1368</v>
      </c>
      <c r="K5" s="62">
        <f>CEILING(J5*H5,0.01)</f>
        <v>0</v>
      </c>
      <c r="L5" s="62">
        <f t="shared" si="8"/>
        <v>0</v>
      </c>
      <c r="M5" s="94">
        <f>L5</f>
        <v>0</v>
      </c>
      <c r="N5" s="93"/>
      <c r="O5" s="62" t="str">
        <f t="shared" si="0"/>
        <v>W40 High</v>
      </c>
      <c r="P5" s="62">
        <f>VLOOKUP(O5,LookupW!$A$1:$B$108,2)</f>
        <v>1.0714999999999999</v>
      </c>
      <c r="Q5" s="62">
        <f>FLOOR(P5*N5,0.01)</f>
        <v>0</v>
      </c>
      <c r="R5" s="62">
        <f t="shared" si="9"/>
        <v>0</v>
      </c>
      <c r="S5" s="94">
        <f>R5</f>
        <v>0</v>
      </c>
      <c r="T5" s="93"/>
      <c r="U5" s="62" t="str">
        <f t="shared" si="1"/>
        <v>W40 Shot</v>
      </c>
      <c r="V5" s="62">
        <f>VLOOKUP(U5,LookupW!$A$1:$B$108,2)</f>
        <v>1.1164000000000001</v>
      </c>
      <c r="W5" s="62">
        <f>FLOOR(V5*T5,0.01)</f>
        <v>0</v>
      </c>
      <c r="X5" s="62">
        <f t="shared" si="10"/>
        <v>0</v>
      </c>
      <c r="Y5" s="94">
        <f>X5</f>
        <v>0</v>
      </c>
      <c r="Z5" s="93"/>
      <c r="AA5" s="62" t="str">
        <f t="shared" si="2"/>
        <v>W40 200</v>
      </c>
      <c r="AB5" s="62">
        <f>VLOOKUP(AA5,LookupW!$A$1:$B$108,2)</f>
        <v>0.97870000000000001</v>
      </c>
      <c r="AC5" s="62">
        <f>CEILING(AB5*Z5,0.01)</f>
        <v>0</v>
      </c>
      <c r="AD5" s="62">
        <f t="shared" si="11"/>
        <v>0</v>
      </c>
      <c r="AE5" s="94">
        <f>AD5</f>
        <v>0</v>
      </c>
      <c r="AF5" s="93"/>
      <c r="AG5" s="62" t="str">
        <f t="shared" si="3"/>
        <v>W40 Long</v>
      </c>
      <c r="AH5" s="62">
        <f>VLOOKUP(AG5,LookupW!$A$1:$B$108,2)</f>
        <v>1.0905</v>
      </c>
      <c r="AI5" s="62">
        <f>FLOOR(AH5*AF5,0.01)</f>
        <v>0</v>
      </c>
      <c r="AJ5" s="62">
        <f t="shared" si="12"/>
        <v>0</v>
      </c>
      <c r="AK5" s="94">
        <f>AJ5</f>
        <v>0</v>
      </c>
      <c r="AL5" s="93"/>
      <c r="AM5" s="62" t="str">
        <f t="shared" si="4"/>
        <v>W40 Jav</v>
      </c>
      <c r="AN5" s="62">
        <f>VLOOKUP(AM5,LookupW!$A$1:$B$108,2)</f>
        <v>1.1297999999999999</v>
      </c>
      <c r="AO5" s="62">
        <f>FLOOR(AN5*AL5,0.01)</f>
        <v>0</v>
      </c>
      <c r="AP5" s="62">
        <f t="shared" si="13"/>
        <v>0</v>
      </c>
      <c r="AQ5" s="94">
        <f>AP5</f>
        <v>0</v>
      </c>
      <c r="AR5" s="99"/>
      <c r="AS5" s="63"/>
      <c r="AT5" s="62">
        <f>AR5*60+AS5</f>
        <v>0</v>
      </c>
      <c r="AU5" s="62" t="str">
        <f t="shared" si="5"/>
        <v>W40 800</v>
      </c>
      <c r="AV5" s="62">
        <f>VLOOKUP(AU5,LookupW!$A$1:$B$108,2)</f>
        <v>0.95630000000000004</v>
      </c>
      <c r="AW5" s="62">
        <f>CEILING(AV5*AT5,0.01)</f>
        <v>0</v>
      </c>
      <c r="AX5" s="62">
        <f t="shared" si="14"/>
        <v>0</v>
      </c>
      <c r="AY5" s="94">
        <f>AX5</f>
        <v>0</v>
      </c>
      <c r="AZ5" s="88"/>
      <c r="BA5" s="86">
        <f t="shared" si="6"/>
        <v>0</v>
      </c>
      <c r="BB5" s="88"/>
      <c r="BC5" s="90">
        <f t="shared" ref="BC5:BC12" si="15">_xlfn.RANK.EQ(BA5,BA$3:BA$12,0)</f>
        <v>1</v>
      </c>
    </row>
    <row r="6" spans="1:55">
      <c r="A6" s="66"/>
      <c r="B6" s="74"/>
      <c r="C6" s="62"/>
      <c r="D6" s="62"/>
      <c r="E6" s="62"/>
      <c r="F6" s="133" t="s">
        <v>13</v>
      </c>
      <c r="G6" s="75" t="str">
        <f>VLOOKUP(F6, 'Other specs'!$A$40:$B$50,2)</f>
        <v>W45</v>
      </c>
      <c r="H6" s="93"/>
      <c r="I6" s="62" t="str">
        <f t="shared" si="7"/>
        <v>W45 Hurd</v>
      </c>
      <c r="J6" s="62">
        <f>VLOOKUP(I6,LookupW!$A$1:$B$108,2)</f>
        <v>1.0971</v>
      </c>
      <c r="K6" s="62">
        <f>CEILING(J6*H6,0.01)</f>
        <v>0</v>
      </c>
      <c r="L6" s="62">
        <f t="shared" si="8"/>
        <v>0</v>
      </c>
      <c r="M6" s="94">
        <f>L6</f>
        <v>0</v>
      </c>
      <c r="N6" s="93"/>
      <c r="O6" s="62" t="str">
        <f t="shared" si="0"/>
        <v>W45 High</v>
      </c>
      <c r="P6" s="62">
        <f>VLOOKUP(O6,LookupW!$A$1:$B$108,2)</f>
        <v>1.1254999999999999</v>
      </c>
      <c r="Q6" s="62">
        <f>FLOOR(P6*N6,0.01)</f>
        <v>0</v>
      </c>
      <c r="R6" s="62">
        <f t="shared" si="9"/>
        <v>0</v>
      </c>
      <c r="S6" s="94">
        <f>R6</f>
        <v>0</v>
      </c>
      <c r="T6" s="93"/>
      <c r="U6" s="62" t="str">
        <f t="shared" si="1"/>
        <v>W45 Shot</v>
      </c>
      <c r="V6" s="62">
        <f>VLOOKUP(U6,LookupW!$A$1:$B$108,2)</f>
        <v>1.2061999999999999</v>
      </c>
      <c r="W6" s="62">
        <f>FLOOR(V6*T6,0.01)</f>
        <v>0</v>
      </c>
      <c r="X6" s="62">
        <f t="shared" si="10"/>
        <v>0</v>
      </c>
      <c r="Y6" s="94">
        <f>X6</f>
        <v>0</v>
      </c>
      <c r="Z6" s="93"/>
      <c r="AA6" s="62" t="str">
        <f t="shared" si="2"/>
        <v>W45 200</v>
      </c>
      <c r="AB6" s="62">
        <f>VLOOKUP(AA6,LookupW!$A$1:$B$108,2)</f>
        <v>0.94110000000000005</v>
      </c>
      <c r="AC6" s="62">
        <f>CEILING(AB6*Z6,0.01)</f>
        <v>0</v>
      </c>
      <c r="AD6" s="62">
        <f t="shared" si="11"/>
        <v>0</v>
      </c>
      <c r="AE6" s="94">
        <f>AD6</f>
        <v>0</v>
      </c>
      <c r="AF6" s="93"/>
      <c r="AG6" s="62" t="str">
        <f t="shared" si="3"/>
        <v>W45 Long</v>
      </c>
      <c r="AH6" s="62">
        <f>VLOOKUP(AG6,LookupW!$A$1:$B$108,2)</f>
        <v>1.1536999999999999</v>
      </c>
      <c r="AI6" s="62">
        <f>FLOOR(AH6*AF6,0.01)</f>
        <v>0</v>
      </c>
      <c r="AJ6" s="62">
        <f t="shared" si="12"/>
        <v>0</v>
      </c>
      <c r="AK6" s="94">
        <f>AJ6</f>
        <v>0</v>
      </c>
      <c r="AL6" s="93"/>
      <c r="AM6" s="62" t="str">
        <f t="shared" si="4"/>
        <v>W45 Jav</v>
      </c>
      <c r="AN6" s="62">
        <f>VLOOKUP(AM6,LookupW!$A$1:$B$108,2)</f>
        <v>1.2495000000000001</v>
      </c>
      <c r="AO6" s="62">
        <f>FLOOR(AN6*AL6,0.01)</f>
        <v>0</v>
      </c>
      <c r="AP6" s="62">
        <f t="shared" si="13"/>
        <v>0</v>
      </c>
      <c r="AQ6" s="94">
        <f>AP6</f>
        <v>0</v>
      </c>
      <c r="AR6" s="99"/>
      <c r="AS6" s="63"/>
      <c r="AT6" s="62">
        <f>AR6*60+AS6</f>
        <v>0</v>
      </c>
      <c r="AU6" s="62" t="str">
        <f t="shared" si="5"/>
        <v>W45 800</v>
      </c>
      <c r="AV6" s="62">
        <f>VLOOKUP(AU6,LookupW!$A$1:$B$108,2)</f>
        <v>0.91920000000000002</v>
      </c>
      <c r="AW6" s="62">
        <f>CEILING(AV6*AT6,0.01)</f>
        <v>0</v>
      </c>
      <c r="AX6" s="62">
        <f t="shared" si="14"/>
        <v>0</v>
      </c>
      <c r="AY6" s="94">
        <f>AX6</f>
        <v>0</v>
      </c>
      <c r="AZ6" s="88"/>
      <c r="BA6" s="86">
        <f t="shared" si="6"/>
        <v>0</v>
      </c>
      <c r="BB6" s="88"/>
      <c r="BC6" s="90">
        <f t="shared" si="15"/>
        <v>1</v>
      </c>
    </row>
    <row r="7" spans="1:55">
      <c r="A7" s="66"/>
      <c r="B7" s="74"/>
      <c r="C7" s="62"/>
      <c r="D7" s="62"/>
      <c r="E7" s="62"/>
      <c r="F7" s="133" t="s">
        <v>4</v>
      </c>
      <c r="G7" s="75" t="str">
        <f>VLOOKUP(F7, 'Other specs'!$A$40:$B$50,2)</f>
        <v>W50</v>
      </c>
      <c r="H7" s="93"/>
      <c r="I7" s="62" t="str">
        <f t="shared" si="7"/>
        <v>W50 Hurd</v>
      </c>
      <c r="J7" s="62">
        <f>VLOOKUP(I7,LookupW!$A$1:$B$108,2)</f>
        <v>1.0597000000000001</v>
      </c>
      <c r="K7" s="62">
        <f>CEILING(J7*H7,0.01)</f>
        <v>0</v>
      </c>
      <c r="L7" s="62">
        <f t="shared" si="8"/>
        <v>0</v>
      </c>
      <c r="M7" s="94">
        <f>L7</f>
        <v>0</v>
      </c>
      <c r="N7" s="93"/>
      <c r="O7" s="62" t="str">
        <f t="shared" si="0"/>
        <v>W50 High</v>
      </c>
      <c r="P7" s="62">
        <f>VLOOKUP(O7,LookupW!$A$1:$B$108,2)</f>
        <v>1.1826000000000001</v>
      </c>
      <c r="Q7" s="62">
        <f>FLOOR(P7*N7,0.01)</f>
        <v>0</v>
      </c>
      <c r="R7" s="62">
        <f t="shared" si="9"/>
        <v>0</v>
      </c>
      <c r="S7" s="94">
        <f>R7</f>
        <v>0</v>
      </c>
      <c r="T7" s="93"/>
      <c r="U7" s="62" t="str">
        <f t="shared" si="1"/>
        <v>W50 Shot</v>
      </c>
      <c r="V7" s="62">
        <f>VLOOKUP(U7,LookupW!$A$1:$B$108,2)</f>
        <v>1.133</v>
      </c>
      <c r="W7" s="62">
        <f>FLOOR(V7*T7,0.01)</f>
        <v>0</v>
      </c>
      <c r="X7" s="62">
        <f t="shared" si="10"/>
        <v>0</v>
      </c>
      <c r="Y7" s="94">
        <f>X7</f>
        <v>0</v>
      </c>
      <c r="Z7" s="93"/>
      <c r="AA7" s="62" t="str">
        <f t="shared" si="2"/>
        <v>W50 200</v>
      </c>
      <c r="AB7" s="62">
        <f>VLOOKUP(AA7,LookupW!$A$1:$B$108,2)</f>
        <v>0.90400000000000003</v>
      </c>
      <c r="AC7" s="62">
        <f>CEILING(AB7*Z7,0.01)</f>
        <v>0</v>
      </c>
      <c r="AD7" s="62">
        <f t="shared" si="11"/>
        <v>0</v>
      </c>
      <c r="AE7" s="94">
        <f>AD7</f>
        <v>0</v>
      </c>
      <c r="AF7" s="93"/>
      <c r="AG7" s="62" t="str">
        <f t="shared" si="3"/>
        <v>W50 Long</v>
      </c>
      <c r="AH7" s="62">
        <f>VLOOKUP(AG7,LookupW!$A$1:$B$108,2)</f>
        <v>1.2225999999999999</v>
      </c>
      <c r="AI7" s="62">
        <f>FLOOR(AH7*AF7,0.01)</f>
        <v>0</v>
      </c>
      <c r="AJ7" s="62">
        <f t="shared" si="12"/>
        <v>0</v>
      </c>
      <c r="AK7" s="94">
        <f>AJ7</f>
        <v>0</v>
      </c>
      <c r="AL7" s="93"/>
      <c r="AM7" s="62" t="str">
        <f t="shared" si="4"/>
        <v>W50 Jav</v>
      </c>
      <c r="AN7" s="62">
        <f>VLOOKUP(AM7,LookupW!$A$1:$B$108,2)</f>
        <v>1.2649999999999999</v>
      </c>
      <c r="AO7" s="62">
        <f>FLOOR(AN7*AL7,0.01)</f>
        <v>0</v>
      </c>
      <c r="AP7" s="62">
        <f t="shared" si="13"/>
        <v>0</v>
      </c>
      <c r="AQ7" s="94">
        <f>AP7</f>
        <v>0</v>
      </c>
      <c r="AR7" s="99"/>
      <c r="AS7" s="63"/>
      <c r="AT7" s="62">
        <f>AR7*60+AS7</f>
        <v>0</v>
      </c>
      <c r="AU7" s="62" t="str">
        <f t="shared" si="5"/>
        <v>W50 800</v>
      </c>
      <c r="AV7" s="62">
        <f>VLOOKUP(AU7,LookupW!$A$1:$B$108,2)</f>
        <v>0.88139999999999996</v>
      </c>
      <c r="AW7" s="62">
        <f>CEILING(AV7*AT7,0.01)</f>
        <v>0</v>
      </c>
      <c r="AX7" s="62">
        <f t="shared" si="14"/>
        <v>0</v>
      </c>
      <c r="AY7" s="94">
        <f>AX7</f>
        <v>0</v>
      </c>
      <c r="AZ7" s="88"/>
      <c r="BA7" s="86">
        <f t="shared" si="6"/>
        <v>0</v>
      </c>
      <c r="BB7" s="88"/>
      <c r="BC7" s="90">
        <f t="shared" si="15"/>
        <v>1</v>
      </c>
    </row>
    <row r="8" spans="1:55">
      <c r="A8" s="66"/>
      <c r="B8" s="74"/>
      <c r="C8" s="62"/>
      <c r="D8" s="62"/>
      <c r="E8" s="62"/>
      <c r="F8" s="133" t="s">
        <v>16</v>
      </c>
      <c r="G8" s="75" t="str">
        <f>VLOOKUP(F8, 'Other specs'!$A$40:$B$50,2)</f>
        <v>W55</v>
      </c>
      <c r="H8" s="93"/>
      <c r="I8" s="62" t="str">
        <f t="shared" si="7"/>
        <v>W55 Hurd</v>
      </c>
      <c r="J8" s="62">
        <f>VLOOKUP(I8,LookupW!$A$1:$B$108,2)</f>
        <v>1.0187999999999999</v>
      </c>
      <c r="K8" s="62">
        <f t="shared" ref="K8:K12" si="16">CEILING(J8*H8,0.01)</f>
        <v>0</v>
      </c>
      <c r="L8" s="62">
        <f t="shared" si="8"/>
        <v>0</v>
      </c>
      <c r="M8" s="94">
        <f t="shared" ref="M8:M12" si="17">L8</f>
        <v>0</v>
      </c>
      <c r="N8" s="93"/>
      <c r="O8" s="62" t="str">
        <f t="shared" si="0"/>
        <v>W55 High</v>
      </c>
      <c r="P8" s="62">
        <f>VLOOKUP(O8,LookupW!$A$1:$B$108,2)</f>
        <v>1.2430000000000001</v>
      </c>
      <c r="Q8" s="62">
        <f t="shared" ref="Q8:Q12" si="18">FLOOR(P8*N8,0.01)</f>
        <v>0</v>
      </c>
      <c r="R8" s="62">
        <f t="shared" si="9"/>
        <v>0</v>
      </c>
      <c r="S8" s="94">
        <f t="shared" ref="S8:S12" si="19">R8</f>
        <v>0</v>
      </c>
      <c r="T8" s="93"/>
      <c r="U8" s="62" t="str">
        <f t="shared" si="1"/>
        <v>W55 Shot</v>
      </c>
      <c r="V8" s="62">
        <f>VLOOKUP(U8,LookupW!$A$1:$B$108,2)</f>
        <v>1.2346999999999999</v>
      </c>
      <c r="W8" s="62">
        <f t="shared" ref="W8:W12" si="20">FLOOR(V8*T8,0.01)</f>
        <v>0</v>
      </c>
      <c r="X8" s="62">
        <f t="shared" si="10"/>
        <v>0</v>
      </c>
      <c r="Y8" s="94">
        <f t="shared" ref="Y8:Y12" si="21">X8</f>
        <v>0</v>
      </c>
      <c r="Z8" s="93"/>
      <c r="AA8" s="62" t="str">
        <f t="shared" si="2"/>
        <v>W55 200</v>
      </c>
      <c r="AB8" s="62">
        <f>VLOOKUP(AA8,LookupW!$A$1:$B$108,2)</f>
        <v>0.86729999999999996</v>
      </c>
      <c r="AC8" s="62">
        <f t="shared" ref="AC8:AC12" si="22">CEILING(AB8*Z8,0.01)</f>
        <v>0</v>
      </c>
      <c r="AD8" s="62">
        <f t="shared" si="11"/>
        <v>0</v>
      </c>
      <c r="AE8" s="94">
        <f t="shared" ref="AE8:AE12" si="23">AD8</f>
        <v>0</v>
      </c>
      <c r="AF8" s="93"/>
      <c r="AG8" s="62" t="str">
        <f t="shared" si="3"/>
        <v>W55 Long</v>
      </c>
      <c r="AH8" s="62">
        <f>VLOOKUP(AG8,LookupW!$A$1:$B$108,2)</f>
        <v>1.2982</v>
      </c>
      <c r="AI8" s="62">
        <f t="shared" ref="AI8:AI12" si="24">FLOOR(AH8*AF8,0.01)</f>
        <v>0</v>
      </c>
      <c r="AJ8" s="62">
        <f t="shared" si="12"/>
        <v>0</v>
      </c>
      <c r="AK8" s="94">
        <f t="shared" ref="AK8:AK12" si="25">AJ8</f>
        <v>0</v>
      </c>
      <c r="AL8" s="93"/>
      <c r="AM8" s="62" t="str">
        <f t="shared" si="4"/>
        <v>W55 Jav</v>
      </c>
      <c r="AN8" s="62">
        <f>VLOOKUP(AM8,LookupW!$A$1:$B$108,2)</f>
        <v>1.4077</v>
      </c>
      <c r="AO8" s="62">
        <f t="shared" ref="AO8:AO12" si="26">FLOOR(AN8*AL8,0.01)</f>
        <v>0</v>
      </c>
      <c r="AP8" s="62">
        <f t="shared" si="13"/>
        <v>0</v>
      </c>
      <c r="AQ8" s="94">
        <f t="shared" ref="AQ8:AQ12" si="27">AP8</f>
        <v>0</v>
      </c>
      <c r="AR8" s="99"/>
      <c r="AS8" s="63"/>
      <c r="AT8" s="62">
        <f t="shared" ref="AT8:AT12" si="28">AR8*60+AS8</f>
        <v>0</v>
      </c>
      <c r="AU8" s="62" t="str">
        <f t="shared" si="5"/>
        <v>W55 800</v>
      </c>
      <c r="AV8" s="62">
        <f>VLOOKUP(AU8,LookupW!$A$1:$B$108,2)</f>
        <v>0.84319999999999995</v>
      </c>
      <c r="AW8" s="62">
        <f t="shared" ref="AW8:AW12" si="29">CEILING(AV8*AT8,0.01)</f>
        <v>0</v>
      </c>
      <c r="AX8" s="62">
        <f t="shared" si="14"/>
        <v>0</v>
      </c>
      <c r="AY8" s="94">
        <f t="shared" ref="AY8:AY12" si="30">AX8</f>
        <v>0</v>
      </c>
      <c r="AZ8" s="88"/>
      <c r="BA8" s="86">
        <f t="shared" si="6"/>
        <v>0</v>
      </c>
      <c r="BB8" s="88"/>
      <c r="BC8" s="90">
        <f t="shared" si="15"/>
        <v>1</v>
      </c>
    </row>
    <row r="9" spans="1:55">
      <c r="A9" s="66"/>
      <c r="B9" s="74"/>
      <c r="C9" s="62"/>
      <c r="D9" s="62"/>
      <c r="E9" s="62"/>
      <c r="F9" s="133" t="s">
        <v>17</v>
      </c>
      <c r="G9" s="75" t="str">
        <f>VLOOKUP(F9, 'Other specs'!$A$40:$B$50,2)</f>
        <v>W60</v>
      </c>
      <c r="H9" s="93"/>
      <c r="I9" s="62" t="str">
        <f t="shared" si="7"/>
        <v>W60 Hurd</v>
      </c>
      <c r="J9" s="62">
        <f>VLOOKUP(I9,LookupW!$A$1:$B$108,2)</f>
        <v>0.97740000000000005</v>
      </c>
      <c r="K9" s="62">
        <f t="shared" si="16"/>
        <v>0</v>
      </c>
      <c r="L9" s="62">
        <f t="shared" si="8"/>
        <v>0</v>
      </c>
      <c r="M9" s="94">
        <f t="shared" si="17"/>
        <v>0</v>
      </c>
      <c r="N9" s="93"/>
      <c r="O9" s="62" t="str">
        <f t="shared" si="0"/>
        <v>W60 High</v>
      </c>
      <c r="P9" s="62">
        <f>VLOOKUP(O9,LookupW!$A$1:$B$108,2)</f>
        <v>1.3070999999999999</v>
      </c>
      <c r="Q9" s="62">
        <f t="shared" si="18"/>
        <v>0</v>
      </c>
      <c r="R9" s="62">
        <f t="shared" si="9"/>
        <v>0</v>
      </c>
      <c r="S9" s="94">
        <f t="shared" si="19"/>
        <v>0</v>
      </c>
      <c r="T9" s="93"/>
      <c r="U9" s="62" t="str">
        <f t="shared" si="1"/>
        <v>W60 Shot</v>
      </c>
      <c r="V9" s="62">
        <f>VLOOKUP(U9,LookupW!$A$1:$B$108,2)</f>
        <v>1.3533999999999999</v>
      </c>
      <c r="W9" s="62">
        <f t="shared" si="20"/>
        <v>0</v>
      </c>
      <c r="X9" s="62">
        <f t="shared" si="10"/>
        <v>0</v>
      </c>
      <c r="Y9" s="94">
        <f t="shared" si="21"/>
        <v>0</v>
      </c>
      <c r="Z9" s="93"/>
      <c r="AA9" s="62" t="str">
        <f t="shared" si="2"/>
        <v>W60 200</v>
      </c>
      <c r="AB9" s="62">
        <f>VLOOKUP(AA9,LookupW!$A$1:$B$108,2)</f>
        <v>0.83089999999999997</v>
      </c>
      <c r="AC9" s="62">
        <f t="shared" si="22"/>
        <v>0</v>
      </c>
      <c r="AD9" s="62">
        <f t="shared" si="11"/>
        <v>0</v>
      </c>
      <c r="AE9" s="94">
        <f t="shared" si="23"/>
        <v>0</v>
      </c>
      <c r="AF9" s="93"/>
      <c r="AG9" s="62" t="str">
        <f t="shared" si="3"/>
        <v>W60 Long</v>
      </c>
      <c r="AH9" s="62">
        <f>VLOOKUP(AG9,LookupW!$A$1:$B$108,2)</f>
        <v>1.3814</v>
      </c>
      <c r="AI9" s="62">
        <f t="shared" si="24"/>
        <v>0</v>
      </c>
      <c r="AJ9" s="62">
        <f t="shared" si="12"/>
        <v>0</v>
      </c>
      <c r="AK9" s="94">
        <f t="shared" si="25"/>
        <v>0</v>
      </c>
      <c r="AL9" s="93"/>
      <c r="AM9" s="62" t="str">
        <f t="shared" si="4"/>
        <v>W60 Jav</v>
      </c>
      <c r="AN9" s="62">
        <f>VLOOKUP(AM9,LookupW!$A$1:$B$108,2)</f>
        <v>1.5731999999999999</v>
      </c>
      <c r="AO9" s="62">
        <f t="shared" si="26"/>
        <v>0</v>
      </c>
      <c r="AP9" s="62">
        <f t="shared" si="13"/>
        <v>0</v>
      </c>
      <c r="AQ9" s="94">
        <f t="shared" si="27"/>
        <v>0</v>
      </c>
      <c r="AR9" s="99"/>
      <c r="AS9" s="63"/>
      <c r="AT9" s="62">
        <f t="shared" si="28"/>
        <v>0</v>
      </c>
      <c r="AU9" s="62" t="str">
        <f t="shared" si="5"/>
        <v>W60 800</v>
      </c>
      <c r="AV9" s="62">
        <f>VLOOKUP(AU9,LookupW!$A$1:$B$108,2)</f>
        <v>0.8044</v>
      </c>
      <c r="AW9" s="62">
        <f t="shared" si="29"/>
        <v>0</v>
      </c>
      <c r="AX9" s="62">
        <f t="shared" si="14"/>
        <v>0</v>
      </c>
      <c r="AY9" s="94">
        <f t="shared" si="30"/>
        <v>0</v>
      </c>
      <c r="AZ9" s="88"/>
      <c r="BA9" s="86">
        <f t="shared" si="6"/>
        <v>0</v>
      </c>
      <c r="BB9" s="88"/>
      <c r="BC9" s="90">
        <f t="shared" si="15"/>
        <v>1</v>
      </c>
    </row>
    <row r="10" spans="1:55">
      <c r="A10" s="66"/>
      <c r="B10" s="74"/>
      <c r="C10" s="62"/>
      <c r="D10" s="62"/>
      <c r="E10" s="62"/>
      <c r="F10" s="133" t="s">
        <v>18</v>
      </c>
      <c r="G10" s="75" t="str">
        <f>VLOOKUP(F10, 'Other specs'!$A$40:$B$50,2)</f>
        <v>W65</v>
      </c>
      <c r="H10" s="93"/>
      <c r="I10" s="62" t="str">
        <f t="shared" si="7"/>
        <v>W65 Hurd</v>
      </c>
      <c r="J10" s="62">
        <f>VLOOKUP(I10,LookupW!$A$1:$B$108,2)</f>
        <v>0.9355</v>
      </c>
      <c r="K10" s="62">
        <f t="shared" si="16"/>
        <v>0</v>
      </c>
      <c r="L10" s="62">
        <f t="shared" si="8"/>
        <v>0</v>
      </c>
      <c r="M10" s="94">
        <f t="shared" si="17"/>
        <v>0</v>
      </c>
      <c r="N10" s="93"/>
      <c r="O10" s="62" t="str">
        <f t="shared" si="0"/>
        <v>W65 High</v>
      </c>
      <c r="P10" s="62">
        <f>VLOOKUP(O10,LookupW!$A$1:$B$108,2)</f>
        <v>1.3751</v>
      </c>
      <c r="Q10" s="62">
        <f t="shared" si="18"/>
        <v>0</v>
      </c>
      <c r="R10" s="62">
        <f t="shared" si="9"/>
        <v>0</v>
      </c>
      <c r="S10" s="94">
        <f t="shared" si="19"/>
        <v>0</v>
      </c>
      <c r="T10" s="93"/>
      <c r="U10" s="62" t="str">
        <f t="shared" si="1"/>
        <v>W65 Shot</v>
      </c>
      <c r="V10" s="62">
        <f>VLOOKUP(U10,LookupW!$A$1:$B$108,2)</f>
        <v>1.4938</v>
      </c>
      <c r="W10" s="62">
        <f t="shared" si="20"/>
        <v>0</v>
      </c>
      <c r="X10" s="62">
        <f t="shared" si="10"/>
        <v>0</v>
      </c>
      <c r="Y10" s="94">
        <f t="shared" si="21"/>
        <v>0</v>
      </c>
      <c r="Z10" s="93"/>
      <c r="AA10" s="62" t="str">
        <f t="shared" si="2"/>
        <v>W65 200</v>
      </c>
      <c r="AB10" s="62">
        <f>VLOOKUP(AA10,LookupW!$A$1:$B$108,2)</f>
        <v>0.79500000000000004</v>
      </c>
      <c r="AC10" s="62">
        <f t="shared" si="22"/>
        <v>0</v>
      </c>
      <c r="AD10" s="62">
        <f t="shared" si="11"/>
        <v>0</v>
      </c>
      <c r="AE10" s="94">
        <f t="shared" si="23"/>
        <v>0</v>
      </c>
      <c r="AF10" s="93"/>
      <c r="AG10" s="62" t="str">
        <f t="shared" si="3"/>
        <v>W65 Long</v>
      </c>
      <c r="AH10" s="62">
        <f>VLOOKUP(AG10,LookupW!$A$1:$B$108,2)</f>
        <v>1.4736</v>
      </c>
      <c r="AI10" s="62">
        <f t="shared" si="24"/>
        <v>0</v>
      </c>
      <c r="AJ10" s="62">
        <f t="shared" si="12"/>
        <v>0</v>
      </c>
      <c r="AK10" s="94">
        <f t="shared" si="25"/>
        <v>0</v>
      </c>
      <c r="AL10" s="93"/>
      <c r="AM10" s="62" t="str">
        <f t="shared" si="4"/>
        <v>W65 Jav</v>
      </c>
      <c r="AN10" s="62">
        <f>VLOOKUP(AM10,LookupW!$A$1:$B$108,2)</f>
        <v>1.768</v>
      </c>
      <c r="AO10" s="62">
        <f t="shared" si="26"/>
        <v>0</v>
      </c>
      <c r="AP10" s="62">
        <f t="shared" si="13"/>
        <v>0</v>
      </c>
      <c r="AQ10" s="94">
        <f t="shared" si="27"/>
        <v>0</v>
      </c>
      <c r="AR10" s="99"/>
      <c r="AS10" s="63"/>
      <c r="AT10" s="62">
        <f t="shared" si="28"/>
        <v>0</v>
      </c>
      <c r="AU10" s="62" t="str">
        <f t="shared" si="5"/>
        <v>W65 800</v>
      </c>
      <c r="AV10" s="62">
        <f>VLOOKUP(AU10,LookupW!$A$1:$B$108,2)</f>
        <v>0.7651</v>
      </c>
      <c r="AW10" s="62">
        <f t="shared" si="29"/>
        <v>0</v>
      </c>
      <c r="AX10" s="62">
        <f t="shared" si="14"/>
        <v>0</v>
      </c>
      <c r="AY10" s="94">
        <f t="shared" si="30"/>
        <v>0</v>
      </c>
      <c r="AZ10" s="88"/>
      <c r="BA10" s="86">
        <f t="shared" si="6"/>
        <v>0</v>
      </c>
      <c r="BB10" s="88"/>
      <c r="BC10" s="90">
        <f t="shared" si="15"/>
        <v>1</v>
      </c>
    </row>
    <row r="11" spans="1:55">
      <c r="A11" s="66"/>
      <c r="B11" s="74"/>
      <c r="C11" s="62"/>
      <c r="D11" s="62"/>
      <c r="E11" s="62"/>
      <c r="F11" s="133" t="s">
        <v>18</v>
      </c>
      <c r="G11" s="75" t="str">
        <f>VLOOKUP(F11, 'Other specs'!$A$40:$B$50,2)</f>
        <v>W65</v>
      </c>
      <c r="H11" s="93"/>
      <c r="I11" s="62" t="str">
        <f t="shared" si="7"/>
        <v>W65 Hurd</v>
      </c>
      <c r="J11" s="62">
        <f>VLOOKUP(I11,LookupW!$A$1:$B$108,2)</f>
        <v>0.9355</v>
      </c>
      <c r="K11" s="62">
        <f t="shared" ref="K11" si="31">CEILING(J11*H11,0.01)</f>
        <v>0</v>
      </c>
      <c r="L11" s="62">
        <f t="shared" si="8"/>
        <v>0</v>
      </c>
      <c r="M11" s="94">
        <f t="shared" si="17"/>
        <v>0</v>
      </c>
      <c r="N11" s="93"/>
      <c r="O11" s="62" t="str">
        <f t="shared" si="0"/>
        <v>W65 High</v>
      </c>
      <c r="P11" s="62">
        <f>VLOOKUP(O11,LookupW!$A$1:$B$108,2)</f>
        <v>1.3751</v>
      </c>
      <c r="Q11" s="62">
        <f t="shared" ref="Q11" si="32">FLOOR(P11*N11,0.01)</f>
        <v>0</v>
      </c>
      <c r="R11" s="62">
        <f t="shared" si="9"/>
        <v>0</v>
      </c>
      <c r="S11" s="94">
        <f t="shared" si="19"/>
        <v>0</v>
      </c>
      <c r="T11" s="93"/>
      <c r="U11" s="62" t="str">
        <f t="shared" si="1"/>
        <v>W65 Shot</v>
      </c>
      <c r="V11" s="62">
        <f>VLOOKUP(U11,LookupW!$A$1:$B$108,2)</f>
        <v>1.4938</v>
      </c>
      <c r="W11" s="62">
        <f t="shared" ref="W11" si="33">FLOOR(V11*T11,0.01)</f>
        <v>0</v>
      </c>
      <c r="X11" s="62">
        <f t="shared" si="10"/>
        <v>0</v>
      </c>
      <c r="Y11" s="94">
        <f t="shared" si="21"/>
        <v>0</v>
      </c>
      <c r="Z11" s="93"/>
      <c r="AA11" s="62" t="str">
        <f t="shared" si="2"/>
        <v>W65 200</v>
      </c>
      <c r="AB11" s="62">
        <f>VLOOKUP(AA11,LookupW!$A$1:$B$108,2)</f>
        <v>0.79500000000000004</v>
      </c>
      <c r="AC11" s="62">
        <f t="shared" ref="AC11" si="34">CEILING(AB11*Z11,0.01)</f>
        <v>0</v>
      </c>
      <c r="AD11" s="62">
        <f t="shared" si="11"/>
        <v>0</v>
      </c>
      <c r="AE11" s="94">
        <f t="shared" si="23"/>
        <v>0</v>
      </c>
      <c r="AF11" s="93"/>
      <c r="AG11" s="62" t="str">
        <f t="shared" si="3"/>
        <v>W65 Long</v>
      </c>
      <c r="AH11" s="62">
        <f>VLOOKUP(AG11,LookupW!$A$1:$B$108,2)</f>
        <v>1.4736</v>
      </c>
      <c r="AI11" s="62">
        <f t="shared" ref="AI11" si="35">FLOOR(AH11*AF11,0.01)</f>
        <v>0</v>
      </c>
      <c r="AJ11" s="62">
        <f t="shared" si="12"/>
        <v>0</v>
      </c>
      <c r="AK11" s="94">
        <f t="shared" si="25"/>
        <v>0</v>
      </c>
      <c r="AL11" s="93"/>
      <c r="AM11" s="62" t="str">
        <f t="shared" si="4"/>
        <v>W65 Jav</v>
      </c>
      <c r="AN11" s="62">
        <f>VLOOKUP(AM11,LookupW!$A$1:$B$108,2)</f>
        <v>1.768</v>
      </c>
      <c r="AO11" s="62">
        <f t="shared" ref="AO11" si="36">FLOOR(AN11*AL11,0.01)</f>
        <v>0</v>
      </c>
      <c r="AP11" s="62">
        <f t="shared" si="13"/>
        <v>0</v>
      </c>
      <c r="AQ11" s="94">
        <f t="shared" si="27"/>
        <v>0</v>
      </c>
      <c r="AR11" s="99"/>
      <c r="AS11" s="63"/>
      <c r="AT11" s="62">
        <f t="shared" ref="AT11" si="37">AR11*60+AS11</f>
        <v>0</v>
      </c>
      <c r="AU11" s="62" t="str">
        <f t="shared" si="5"/>
        <v>W65 800</v>
      </c>
      <c r="AV11" s="62">
        <f>VLOOKUP(AU11,LookupW!$A$1:$B$108,2)</f>
        <v>0.7651</v>
      </c>
      <c r="AW11" s="62">
        <f t="shared" ref="AW11" si="38">CEILING(AV11*AT11,0.01)</f>
        <v>0</v>
      </c>
      <c r="AX11" s="62">
        <f t="shared" si="14"/>
        <v>0</v>
      </c>
      <c r="AY11" s="94">
        <f t="shared" si="30"/>
        <v>0</v>
      </c>
      <c r="AZ11" s="88"/>
      <c r="BA11" s="86">
        <f t="shared" si="6"/>
        <v>0</v>
      </c>
      <c r="BB11" s="88"/>
      <c r="BC11" s="90">
        <f t="shared" ref="BC11" si="39">_xlfn.RANK.EQ(BA11,BA$3:BA$12,0)</f>
        <v>1</v>
      </c>
    </row>
    <row r="12" spans="1:55" ht="14.25" thickBot="1">
      <c r="A12" s="67"/>
      <c r="B12" s="76"/>
      <c r="C12" s="77"/>
      <c r="D12" s="77"/>
      <c r="E12" s="77"/>
      <c r="F12" s="134" t="s">
        <v>19</v>
      </c>
      <c r="G12" s="78" t="str">
        <f>VLOOKUP(F12, 'Other specs'!$A$40:$B$50,2)</f>
        <v>W70</v>
      </c>
      <c r="H12" s="95"/>
      <c r="I12" s="77" t="str">
        <f t="shared" si="7"/>
        <v>W70 Hurd</v>
      </c>
      <c r="J12" s="77">
        <f>VLOOKUP(I12,LookupW!$A$1:$B$108,2)</f>
        <v>0.88619999999999999</v>
      </c>
      <c r="K12" s="77">
        <f t="shared" si="16"/>
        <v>0</v>
      </c>
      <c r="L12" s="77">
        <f t="shared" si="8"/>
        <v>0</v>
      </c>
      <c r="M12" s="96">
        <f t="shared" si="17"/>
        <v>0</v>
      </c>
      <c r="N12" s="95"/>
      <c r="O12" s="77" t="str">
        <f t="shared" si="0"/>
        <v>W70 High</v>
      </c>
      <c r="P12" s="77">
        <f>VLOOKUP(O12,LookupW!$A$1:$B$108,2)</f>
        <v>1.4473</v>
      </c>
      <c r="Q12" s="77">
        <f t="shared" si="18"/>
        <v>0</v>
      </c>
      <c r="R12" s="77">
        <f t="shared" si="9"/>
        <v>0</v>
      </c>
      <c r="S12" s="96">
        <f t="shared" si="19"/>
        <v>0</v>
      </c>
      <c r="T12" s="95"/>
      <c r="U12" s="77" t="str">
        <f t="shared" si="1"/>
        <v>W70 Shot</v>
      </c>
      <c r="V12" s="77">
        <f>VLOOKUP(U12,LookupW!$A$1:$B$108,2)</f>
        <v>1.6631</v>
      </c>
      <c r="W12" s="77">
        <f t="shared" si="20"/>
        <v>0</v>
      </c>
      <c r="X12" s="77">
        <f t="shared" si="10"/>
        <v>0</v>
      </c>
      <c r="Y12" s="96">
        <f t="shared" si="21"/>
        <v>0</v>
      </c>
      <c r="Z12" s="95"/>
      <c r="AA12" s="77" t="str">
        <f t="shared" si="2"/>
        <v>W70 200</v>
      </c>
      <c r="AB12" s="77">
        <f>VLOOKUP(AA12,LookupW!$A$1:$B$108,2)</f>
        <v>0.75939999999999996</v>
      </c>
      <c r="AC12" s="77">
        <f t="shared" si="22"/>
        <v>0</v>
      </c>
      <c r="AD12" s="77">
        <f t="shared" si="11"/>
        <v>0</v>
      </c>
      <c r="AE12" s="96">
        <f t="shared" si="23"/>
        <v>0</v>
      </c>
      <c r="AF12" s="95"/>
      <c r="AG12" s="77" t="str">
        <f t="shared" si="3"/>
        <v>W70 Long</v>
      </c>
      <c r="AH12" s="77">
        <f>VLOOKUP(AG12,LookupW!$A$1:$B$108,2)</f>
        <v>1.5764</v>
      </c>
      <c r="AI12" s="77">
        <f t="shared" si="24"/>
        <v>0</v>
      </c>
      <c r="AJ12" s="77">
        <f t="shared" si="12"/>
        <v>0</v>
      </c>
      <c r="AK12" s="96">
        <f t="shared" si="25"/>
        <v>0</v>
      </c>
      <c r="AL12" s="95"/>
      <c r="AM12" s="77" t="str">
        <f t="shared" si="4"/>
        <v>W70 Jav</v>
      </c>
      <c r="AN12" s="77">
        <f>VLOOKUP(AM12,LookupW!$A$1:$B$108,2)</f>
        <v>2.0005999999999999</v>
      </c>
      <c r="AO12" s="77">
        <f t="shared" si="26"/>
        <v>0</v>
      </c>
      <c r="AP12" s="77">
        <f t="shared" si="13"/>
        <v>0</v>
      </c>
      <c r="AQ12" s="96">
        <f t="shared" si="27"/>
        <v>0</v>
      </c>
      <c r="AR12" s="100"/>
      <c r="AS12" s="101"/>
      <c r="AT12" s="77">
        <f t="shared" si="28"/>
        <v>0</v>
      </c>
      <c r="AU12" s="77" t="str">
        <f t="shared" si="5"/>
        <v>W70 800</v>
      </c>
      <c r="AV12" s="77">
        <f>VLOOKUP(AU12,LookupW!$A$1:$B$108,2)</f>
        <v>0.72540000000000004</v>
      </c>
      <c r="AW12" s="77">
        <f t="shared" si="29"/>
        <v>0</v>
      </c>
      <c r="AX12" s="77">
        <f t="shared" si="14"/>
        <v>0</v>
      </c>
      <c r="AY12" s="96">
        <f t="shared" si="30"/>
        <v>0</v>
      </c>
      <c r="AZ12" s="88"/>
      <c r="BA12" s="87">
        <f t="shared" si="6"/>
        <v>0</v>
      </c>
      <c r="BB12" s="88"/>
      <c r="BC12" s="91">
        <f t="shared" si="15"/>
        <v>1</v>
      </c>
    </row>
  </sheetData>
  <sheetProtection insertRows="0" deleteRows="0" selectLockedCells="1" sort="0"/>
  <mergeCells count="1">
    <mergeCell ref="AR1:AS1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3C60D0-AC09-4F92-BAAA-C28530C3CE1D}">
          <x14:formula1>
            <xm:f>'Other specs'!$A$28:$A$38</xm:f>
          </x14:formula1>
          <xm:sqref>F4:F12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Gradings</vt:lpstr>
      <vt:lpstr>LookupM(19)</vt:lpstr>
      <vt:lpstr>LookupM</vt:lpstr>
      <vt:lpstr>LookupW(19)</vt:lpstr>
      <vt:lpstr>LookupW</vt:lpstr>
      <vt:lpstr>Other specs</vt:lpstr>
      <vt:lpstr>LookupU17HG</vt:lpstr>
      <vt:lpstr>LookupU17HB</vt:lpstr>
      <vt:lpstr>Hep_M</vt:lpstr>
      <vt:lpstr>Dec_M</vt:lpstr>
      <vt:lpstr>Team_M</vt:lpstr>
      <vt:lpstr>Dec_2025</vt:lpstr>
      <vt:lpstr>Hep_2025</vt:lpstr>
      <vt:lpstr>Team_2025</vt:lpstr>
      <vt:lpstr>Resultsheet_Dec</vt:lpstr>
      <vt:lpstr>Resultsheet_Events</vt:lpstr>
    </vt:vector>
  </TitlesOfParts>
  <Company>atalanta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tieneke</dc:creator>
  <cp:lastModifiedBy>Sophie Cawley</cp:lastModifiedBy>
  <cp:lastPrinted>2019-09-23T11:30:32Z</cp:lastPrinted>
  <dcterms:created xsi:type="dcterms:W3CDTF">2002-11-22T16:16:25Z</dcterms:created>
  <dcterms:modified xsi:type="dcterms:W3CDTF">2025-09-27T16:36:14Z</dcterms:modified>
</cp:coreProperties>
</file>